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/>
  <mc:AlternateContent xmlns:mc="http://schemas.openxmlformats.org/markup-compatibility/2006">
    <mc:Choice Requires="x15">
      <x15ac:absPath xmlns:x15ac="http://schemas.microsoft.com/office/spreadsheetml/2010/11/ac" url="C:\Users\espositoandrew\Desktop\Personal\Franklin May Match\"/>
    </mc:Choice>
  </mc:AlternateContent>
  <xr:revisionPtr revIDLastSave="0" documentId="13_ncr:1_{293960F9-7482-433B-B430-5D6C491A014C}" xr6:coauthVersionLast="36" xr6:coauthVersionMax="36" xr10:uidLastSave="{00000000-0000-0000-0000-000000000000}"/>
  <bookViews>
    <workbookView xWindow="0" yWindow="0" windowWidth="21570" windowHeight="7875" xr2:uid="{00000000-000D-0000-FFFF-FFFF00000000}"/>
  </bookViews>
  <sheets>
    <sheet name="Scores" sheetId="1" r:id="rId1"/>
    <sheet name="Winners" sheetId="4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15" i="1"/>
  <c r="G15" i="1"/>
  <c r="G24" i="1"/>
  <c r="H18" i="1"/>
  <c r="G18" i="1"/>
  <c r="H23" i="1"/>
  <c r="G23" i="1"/>
  <c r="H9" i="1"/>
  <c r="G9" i="1"/>
  <c r="H7" i="1"/>
  <c r="G7" i="1"/>
  <c r="H5" i="1"/>
  <c r="G5" i="1"/>
  <c r="H16" i="1"/>
  <c r="G16" i="1"/>
  <c r="H25" i="1"/>
  <c r="G25" i="1"/>
  <c r="H6" i="1"/>
  <c r="G6" i="1"/>
  <c r="H13" i="1"/>
  <c r="G13" i="1"/>
  <c r="G28" i="1"/>
  <c r="G27" i="1"/>
  <c r="G22" i="1"/>
  <c r="E20" i="1"/>
  <c r="F20" i="1"/>
  <c r="F15" i="1"/>
  <c r="E15" i="1"/>
  <c r="F24" i="1"/>
  <c r="E24" i="1"/>
  <c r="F18" i="1"/>
  <c r="E18" i="1"/>
  <c r="F23" i="1"/>
  <c r="E23" i="1"/>
  <c r="F9" i="1"/>
  <c r="E9" i="1"/>
  <c r="F7" i="1"/>
  <c r="E7" i="1"/>
  <c r="E5" i="1"/>
  <c r="F5" i="1"/>
  <c r="F16" i="1"/>
  <c r="E16" i="1"/>
  <c r="F22" i="1"/>
  <c r="E22" i="1"/>
  <c r="F25" i="1"/>
  <c r="E25" i="1"/>
  <c r="F6" i="1"/>
  <c r="E6" i="1"/>
  <c r="F13" i="1"/>
  <c r="E13" i="1"/>
  <c r="E28" i="1"/>
  <c r="F27" i="1"/>
  <c r="E27" i="1"/>
  <c r="D22" i="1"/>
  <c r="C22" i="1"/>
  <c r="C20" i="1"/>
  <c r="D15" i="1"/>
  <c r="C15" i="1"/>
  <c r="D24" i="1"/>
  <c r="C24" i="1"/>
  <c r="D18" i="1"/>
  <c r="C18" i="1"/>
  <c r="D23" i="1"/>
  <c r="C23" i="1"/>
  <c r="D9" i="1"/>
  <c r="C9" i="1"/>
  <c r="D7" i="1"/>
  <c r="C7" i="1"/>
  <c r="D5" i="1"/>
  <c r="C5" i="1"/>
  <c r="D16" i="1"/>
  <c r="C16" i="1"/>
  <c r="D25" i="1"/>
  <c r="C25" i="1"/>
  <c r="D6" i="1"/>
  <c r="C6" i="1"/>
  <c r="D13" i="1"/>
  <c r="C13" i="1"/>
  <c r="D28" i="1"/>
  <c r="C28" i="1"/>
  <c r="D27" i="1"/>
  <c r="C27" i="1"/>
  <c r="P10" i="1"/>
  <c r="N12" i="1"/>
  <c r="S17" i="1"/>
  <c r="S11" i="1"/>
  <c r="S12" i="1"/>
  <c r="T8" i="1"/>
  <c r="S8" i="1"/>
  <c r="S10" i="1"/>
  <c r="S21" i="1"/>
  <c r="T19" i="1"/>
  <c r="S19" i="1"/>
  <c r="T14" i="1"/>
  <c r="S14" i="1"/>
  <c r="R17" i="1"/>
  <c r="Q17" i="1"/>
  <c r="R11" i="1"/>
  <c r="Q11" i="1"/>
  <c r="R12" i="1"/>
  <c r="Q12" i="1"/>
  <c r="R8" i="1"/>
  <c r="Q8" i="1"/>
  <c r="R10" i="1"/>
  <c r="Q10" i="1"/>
  <c r="R21" i="1"/>
  <c r="Q21" i="1"/>
  <c r="Q19" i="1"/>
  <c r="R14" i="1"/>
  <c r="Q14" i="1"/>
  <c r="D14" i="1"/>
  <c r="L14" i="1" s="1"/>
  <c r="H10" i="1"/>
  <c r="O17" i="1"/>
  <c r="P11" i="1"/>
  <c r="O11" i="1"/>
  <c r="P12" i="1"/>
  <c r="O12" i="1"/>
  <c r="P8" i="1"/>
  <c r="O8" i="1"/>
  <c r="O10" i="1"/>
  <c r="O21" i="1"/>
  <c r="P19" i="1"/>
  <c r="O19" i="1"/>
  <c r="P14" i="1"/>
  <c r="O14" i="1"/>
  <c r="N17" i="1"/>
  <c r="M17" i="1"/>
  <c r="N11" i="1"/>
  <c r="M11" i="1"/>
  <c r="M12" i="1"/>
  <c r="N8" i="1"/>
  <c r="M8" i="1"/>
  <c r="N10" i="1"/>
  <c r="M10" i="1"/>
  <c r="M21" i="1"/>
  <c r="N19" i="1"/>
  <c r="M19" i="1"/>
  <c r="N14" i="1"/>
  <c r="M14" i="1"/>
  <c r="J17" i="1"/>
  <c r="I17" i="1"/>
  <c r="J11" i="1"/>
  <c r="I11" i="1"/>
  <c r="J12" i="1"/>
  <c r="I12" i="1"/>
  <c r="J8" i="1"/>
  <c r="I8" i="1"/>
  <c r="J10" i="1"/>
  <c r="I10" i="1"/>
  <c r="J21" i="1"/>
  <c r="I21" i="1"/>
  <c r="J19" i="1"/>
  <c r="I19" i="1"/>
  <c r="J14" i="1"/>
  <c r="I14" i="1"/>
  <c r="J26" i="1"/>
  <c r="I26" i="1"/>
  <c r="H19" i="1"/>
  <c r="G10" i="1"/>
  <c r="G21" i="1"/>
  <c r="H8" i="1"/>
  <c r="G8" i="1"/>
  <c r="H11" i="1"/>
  <c r="G11" i="1"/>
  <c r="H21" i="1"/>
  <c r="H17" i="1"/>
  <c r="G17" i="1"/>
  <c r="G19" i="1"/>
  <c r="H12" i="1"/>
  <c r="G12" i="1"/>
  <c r="H14" i="1"/>
  <c r="G14" i="1"/>
  <c r="H26" i="1"/>
  <c r="G26" i="1"/>
  <c r="E14" i="1"/>
  <c r="F26" i="1"/>
  <c r="E26" i="1"/>
  <c r="F14" i="1"/>
  <c r="F10" i="1"/>
  <c r="E10" i="1"/>
  <c r="F21" i="1"/>
  <c r="E21" i="1"/>
  <c r="F17" i="1"/>
  <c r="E17" i="1"/>
  <c r="F19" i="1"/>
  <c r="E19" i="1"/>
  <c r="F11" i="1"/>
  <c r="E11" i="1"/>
  <c r="F8" i="1"/>
  <c r="E8" i="1"/>
  <c r="F12" i="1"/>
  <c r="E12" i="1"/>
  <c r="D21" i="1"/>
  <c r="C21" i="1"/>
  <c r="D11" i="1"/>
  <c r="C11" i="1"/>
  <c r="C14" i="1"/>
  <c r="D19" i="1"/>
  <c r="C19" i="1"/>
  <c r="D17" i="1"/>
  <c r="C17" i="1"/>
  <c r="D10" i="1"/>
  <c r="C10" i="1"/>
  <c r="D12" i="1"/>
  <c r="C12" i="1"/>
  <c r="D8" i="1"/>
  <c r="C8" i="1"/>
  <c r="D26" i="1"/>
  <c r="C26" i="1"/>
  <c r="V17" i="1" l="1"/>
  <c r="U17" i="1"/>
  <c r="L17" i="1"/>
  <c r="K17" i="1"/>
  <c r="V20" i="1"/>
  <c r="U20" i="1"/>
  <c r="L20" i="1"/>
  <c r="K20" i="1"/>
  <c r="V15" i="1"/>
  <c r="U15" i="1"/>
  <c r="L15" i="1"/>
  <c r="K15" i="1"/>
  <c r="V24" i="1"/>
  <c r="U24" i="1"/>
  <c r="L24" i="1"/>
  <c r="K24" i="1"/>
  <c r="V18" i="1"/>
  <c r="U18" i="1"/>
  <c r="L18" i="1"/>
  <c r="K18" i="1"/>
  <c r="V23" i="1"/>
  <c r="U23" i="1"/>
  <c r="L23" i="1"/>
  <c r="K23" i="1"/>
  <c r="V9" i="1"/>
  <c r="U9" i="1"/>
  <c r="L9" i="1"/>
  <c r="K9" i="1"/>
  <c r="V7" i="1"/>
  <c r="U7" i="1"/>
  <c r="L7" i="1"/>
  <c r="K7" i="1"/>
  <c r="V5" i="1"/>
  <c r="U5" i="1"/>
  <c r="L5" i="1"/>
  <c r="K5" i="1"/>
  <c r="V16" i="1"/>
  <c r="U16" i="1"/>
  <c r="L16" i="1"/>
  <c r="K16" i="1"/>
  <c r="V25" i="1"/>
  <c r="U25" i="1"/>
  <c r="L25" i="1"/>
  <c r="K25" i="1"/>
  <c r="V6" i="1"/>
  <c r="U6" i="1"/>
  <c r="L6" i="1"/>
  <c r="K6" i="1"/>
  <c r="V13" i="1"/>
  <c r="U13" i="1"/>
  <c r="L13" i="1"/>
  <c r="K13" i="1"/>
  <c r="V28" i="1"/>
  <c r="U28" i="1"/>
  <c r="L28" i="1"/>
  <c r="K28" i="1"/>
  <c r="V27" i="1"/>
  <c r="U27" i="1"/>
  <c r="L27" i="1"/>
  <c r="K27" i="1"/>
  <c r="V22" i="1"/>
  <c r="U22" i="1"/>
  <c r="L22" i="1"/>
  <c r="K22" i="1"/>
  <c r="V11" i="1"/>
  <c r="U11" i="1"/>
  <c r="L11" i="1"/>
  <c r="K11" i="1"/>
  <c r="V12" i="1"/>
  <c r="U12" i="1"/>
  <c r="L12" i="1"/>
  <c r="K12" i="1"/>
  <c r="V8" i="1"/>
  <c r="U8" i="1"/>
  <c r="L8" i="1"/>
  <c r="K8" i="1"/>
  <c r="V10" i="1"/>
  <c r="U10" i="1"/>
  <c r="L10" i="1"/>
  <c r="K10" i="1"/>
  <c r="V21" i="1"/>
  <c r="U21" i="1"/>
  <c r="L21" i="1"/>
  <c r="K21" i="1"/>
  <c r="V19" i="1"/>
  <c r="U19" i="1"/>
  <c r="L19" i="1"/>
  <c r="K19" i="1"/>
  <c r="V14" i="1"/>
  <c r="U14" i="1"/>
  <c r="K14" i="1"/>
  <c r="V26" i="1"/>
  <c r="U26" i="1"/>
  <c r="L26" i="1"/>
  <c r="K26" i="1"/>
  <c r="X27" i="1" l="1"/>
  <c r="X25" i="1"/>
  <c r="X15" i="1"/>
  <c r="X9" i="1"/>
  <c r="X5" i="1"/>
  <c r="X13" i="1"/>
  <c r="X8" i="1"/>
  <c r="X11" i="1"/>
  <c r="X21" i="1"/>
  <c r="X14" i="1"/>
  <c r="X18" i="1"/>
  <c r="X17" i="1"/>
  <c r="X26" i="1"/>
  <c r="X19" i="1"/>
  <c r="X10" i="1"/>
  <c r="X12" i="1"/>
  <c r="X22" i="1"/>
  <c r="X28" i="1"/>
  <c r="X6" i="1"/>
  <c r="X16" i="1"/>
  <c r="X7" i="1"/>
  <c r="X23" i="1"/>
  <c r="X24" i="1"/>
  <c r="X20" i="1"/>
  <c r="W14" i="1"/>
  <c r="W21" i="1"/>
  <c r="W8" i="1"/>
  <c r="W11" i="1"/>
  <c r="W27" i="1"/>
  <c r="W13" i="1"/>
  <c r="W25" i="1"/>
  <c r="W5" i="1"/>
  <c r="W9" i="1"/>
  <c r="W18" i="1"/>
  <c r="W15" i="1"/>
  <c r="W17" i="1"/>
  <c r="W26" i="1"/>
  <c r="W19" i="1"/>
  <c r="W10" i="1"/>
  <c r="W12" i="1"/>
  <c r="W22" i="1"/>
  <c r="W28" i="1"/>
  <c r="W6" i="1"/>
  <c r="W16" i="1"/>
  <c r="W7" i="1"/>
  <c r="W23" i="1"/>
  <c r="W24" i="1"/>
  <c r="W20" i="1"/>
</calcChain>
</file>

<file path=xl/sharedStrings.xml><?xml version="1.0" encoding="utf-8"?>
<sst xmlns="http://schemas.openxmlformats.org/spreadsheetml/2006/main" count="188" uniqueCount="57">
  <si>
    <t>.22 CALIBER</t>
  </si>
  <si>
    <t>CENTER FIRE</t>
  </si>
  <si>
    <t xml:space="preserve">             </t>
  </si>
  <si>
    <t>SF</t>
  </si>
  <si>
    <t>NMC</t>
  </si>
  <si>
    <t>TF</t>
  </si>
  <si>
    <t>RF</t>
  </si>
  <si>
    <t>AGG</t>
  </si>
  <si>
    <t>GRAND AGG</t>
  </si>
  <si>
    <t>Comp</t>
  </si>
  <si>
    <t>Name</t>
  </si>
  <si>
    <t>Score</t>
  </si>
  <si>
    <t>X</t>
  </si>
  <si>
    <t>Doug Hauser</t>
  </si>
  <si>
    <t>Fred Michel</t>
  </si>
  <si>
    <t>Frank Benna</t>
  </si>
  <si>
    <t>Bob Uzzalino</t>
  </si>
  <si>
    <t>Glen Smith</t>
  </si>
  <si>
    <t>Rick Mingeram</t>
  </si>
  <si>
    <t>FRANKLIN REVOLVER &amp; RIFLE</t>
  </si>
  <si>
    <t>Match 1 .22 Slow Fire</t>
  </si>
  <si>
    <t>Match 6 CF Slow Fire</t>
  </si>
  <si>
    <t>Match 11 Grand Aggregate</t>
  </si>
  <si>
    <t>CLASS A</t>
  </si>
  <si>
    <t>1)</t>
  </si>
  <si>
    <t>2)</t>
  </si>
  <si>
    <t>CLASS B</t>
  </si>
  <si>
    <t>Match 2 .22 NMC</t>
  </si>
  <si>
    <t>Match 7 CF NMC</t>
  </si>
  <si>
    <t>Match 3 .22 Timed Fire</t>
  </si>
  <si>
    <t>Match 8 CF Timed Fire</t>
  </si>
  <si>
    <t>Match 4 .22 Rapid Fire</t>
  </si>
  <si>
    <t>Match 9 CF Rapid Fire</t>
  </si>
  <si>
    <t>Match 5 .22 Aggregate</t>
  </si>
  <si>
    <t>Match 10 CF Aggregate</t>
  </si>
  <si>
    <t>THANKS FOR COMING!</t>
  </si>
  <si>
    <t xml:space="preserve">SEE YOU NEXT YEAR </t>
  </si>
  <si>
    <t>Rosemary Lawrey</t>
  </si>
  <si>
    <t>Butch Anthony</t>
  </si>
  <si>
    <t>Barbara Michaels</t>
  </si>
  <si>
    <t>John Parrilli</t>
  </si>
  <si>
    <t>Tim Vanvliet</t>
  </si>
  <si>
    <t>Margaret Chinea</t>
  </si>
  <si>
    <t>Sheila Dasalla</t>
  </si>
  <si>
    <t>William Kovacs</t>
  </si>
  <si>
    <t>Dawn Krumpfer</t>
  </si>
  <si>
    <t>Butch Marotta</t>
  </si>
  <si>
    <t>Charlie Opdyke</t>
  </si>
  <si>
    <t>Mark Opdyke</t>
  </si>
  <si>
    <t>Mark Opdyke Jr</t>
  </si>
  <si>
    <t>Jerry Rosado Sr</t>
  </si>
  <si>
    <t>James VanSise</t>
  </si>
  <si>
    <t>Harwood Webster</t>
  </si>
  <si>
    <t>Nick Hauser</t>
  </si>
  <si>
    <t>John Hadley</t>
  </si>
  <si>
    <t>FRANKLIN RIFLE &amp; REVOLVER ASSOCIATION 2022 MAY MATCH</t>
  </si>
  <si>
    <t>2022 MAY MATCH WINNERS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</si>
</sst>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9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9"/>
      <color rgb="FFFF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5" borderId="15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5" fillId="0" borderId="20" xfId="0" applyFont="1" applyFill="1" applyBorder="1" applyProtection="1">
      <protection locked="0"/>
    </xf>
    <xf numFmtId="0" fontId="5" fillId="0" borderId="21" xfId="0" applyFont="1" applyFill="1" applyBorder="1" applyProtection="1">
      <protection locked="0"/>
    </xf>
    <xf numFmtId="0" fontId="6" fillId="6" borderId="21" xfId="0" applyFont="1" applyFill="1" applyBorder="1" applyProtection="1">
      <protection locked="0"/>
    </xf>
    <xf numFmtId="0" fontId="5" fillId="0" borderId="21" xfId="0" applyFont="1" applyBorder="1" applyProtection="1">
      <protection locked="0"/>
    </xf>
    <xf numFmtId="0" fontId="5" fillId="0" borderId="22" xfId="0" applyFont="1" applyBorder="1" applyProtection="1">
      <protection locked="0"/>
    </xf>
    <xf numFmtId="0" fontId="6" fillId="6" borderId="23" xfId="0" applyFont="1" applyFill="1" applyBorder="1" applyProtection="1">
      <protection locked="0"/>
    </xf>
    <xf numFmtId="0" fontId="6" fillId="6" borderId="24" xfId="0" applyFont="1" applyFill="1" applyBorder="1" applyProtection="1">
      <protection locked="0"/>
    </xf>
    <xf numFmtId="0" fontId="6" fillId="2" borderId="23" xfId="0" applyFont="1" applyFill="1" applyBorder="1" applyProtection="1">
      <protection locked="0"/>
    </xf>
    <xf numFmtId="0" fontId="6" fillId="2" borderId="24" xfId="0" applyFont="1" applyFill="1" applyBorder="1" applyProtection="1">
      <protection locked="0"/>
    </xf>
    <xf numFmtId="0" fontId="5" fillId="0" borderId="9" xfId="0" applyFont="1" applyBorder="1" applyProtection="1">
      <protection locked="0"/>
    </xf>
    <xf numFmtId="0" fontId="5" fillId="0" borderId="10" xfId="0" applyFont="1" applyBorder="1" applyProtection="1">
      <protection locked="0"/>
    </xf>
    <xf numFmtId="0" fontId="5" fillId="0" borderId="11" xfId="0" applyFont="1" applyBorder="1" applyProtection="1">
      <protection locked="0"/>
    </xf>
    <xf numFmtId="0" fontId="5" fillId="0" borderId="10" xfId="0" applyFont="1" applyFill="1" applyBorder="1" applyProtection="1">
      <protection locked="0"/>
    </xf>
    <xf numFmtId="0" fontId="5" fillId="0" borderId="11" xfId="0" applyFont="1" applyFill="1" applyBorder="1" applyProtection="1">
      <protection locked="0"/>
    </xf>
    <xf numFmtId="0" fontId="5" fillId="0" borderId="9" xfId="0" applyFont="1" applyFill="1" applyBorder="1" applyProtection="1">
      <protection locked="0"/>
    </xf>
    <xf numFmtId="0" fontId="5" fillId="0" borderId="20" xfId="0" applyFont="1" applyBorder="1" applyProtection="1">
      <protection locked="0"/>
    </xf>
    <xf numFmtId="0" fontId="6" fillId="6" borderId="27" xfId="0" applyFont="1" applyFill="1" applyBorder="1" applyProtection="1">
      <protection locked="0"/>
    </xf>
    <xf numFmtId="0" fontId="6" fillId="6" borderId="29" xfId="0" applyFont="1" applyFill="1" applyBorder="1" applyProtection="1">
      <protection locked="0"/>
    </xf>
    <xf numFmtId="0" fontId="6" fillId="6" borderId="30" xfId="0" applyFont="1" applyFill="1" applyBorder="1" applyProtection="1">
      <protection locked="0"/>
    </xf>
    <xf numFmtId="0" fontId="6" fillId="2" borderId="29" xfId="0" applyFont="1" applyFill="1" applyBorder="1" applyProtection="1">
      <protection locked="0"/>
    </xf>
    <xf numFmtId="0" fontId="6" fillId="2" borderId="30" xfId="0" applyFont="1" applyFill="1" applyBorder="1" applyProtection="1">
      <protection locked="0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/>
    <xf numFmtId="1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6" fontId="0" fillId="0" borderId="0" xfId="0" applyNumberFormat="1"/>
    <xf numFmtId="0" fontId="5" fillId="0" borderId="0" xfId="0" applyFont="1" applyBorder="1" applyProtection="1">
      <protection locked="0"/>
    </xf>
    <xf numFmtId="6" fontId="8" fillId="0" borderId="0" xfId="0" applyNumberFormat="1" applyFont="1"/>
    <xf numFmtId="0" fontId="7" fillId="0" borderId="0" xfId="0" applyFont="1" applyBorder="1" applyProtection="1">
      <protection locked="0"/>
    </xf>
    <xf numFmtId="0" fontId="8" fillId="0" borderId="0" xfId="0" applyFont="1"/>
    <xf numFmtId="1" fontId="8" fillId="0" borderId="0" xfId="0" applyNumberFormat="1" applyFont="1" applyAlignment="1">
      <alignment horizontal="left"/>
    </xf>
    <xf numFmtId="0" fontId="0" fillId="0" borderId="0" xfId="0" applyBorder="1"/>
    <xf numFmtId="0" fontId="3" fillId="4" borderId="9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25" xfId="0" applyFont="1" applyBorder="1" applyProtection="1">
      <protection locked="0"/>
    </xf>
    <xf numFmtId="0" fontId="5" fillId="0" borderId="26" xfId="0" applyFont="1" applyBorder="1" applyProtection="1">
      <protection locked="0"/>
    </xf>
    <xf numFmtId="0" fontId="5" fillId="0" borderId="22" xfId="0" applyFont="1" applyFill="1" applyBorder="1" applyProtection="1">
      <protection locked="0"/>
    </xf>
    <xf numFmtId="0" fontId="5" fillId="0" borderId="28" xfId="0" applyFont="1" applyBorder="1" applyProtection="1">
      <protection locked="0"/>
    </xf>
    <xf numFmtId="0" fontId="7" fillId="0" borderId="31" xfId="0" applyFont="1" applyBorder="1" applyProtection="1">
      <protection locked="0"/>
    </xf>
    <xf numFmtId="0" fontId="5" fillId="0" borderId="31" xfId="0" applyFont="1" applyBorder="1" applyProtection="1">
      <protection locked="0"/>
    </xf>
    <xf numFmtId="0" fontId="5" fillId="0" borderId="31" xfId="0" applyFont="1" applyFill="1" applyBorder="1" applyProtection="1">
      <protection locked="0"/>
    </xf>
    <xf numFmtId="0" fontId="5" fillId="0" borderId="32" xfId="0" applyFont="1" applyBorder="1" applyProtection="1">
      <protection locked="0"/>
    </xf>
    <xf numFmtId="0" fontId="5" fillId="3" borderId="10" xfId="0" applyFont="1" applyFill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0" fontId="6" fillId="0" borderId="0" xfId="0" applyFont="1" applyBorder="1"/>
    <xf numFmtId="0" fontId="2" fillId="7" borderId="1" xfId="0" applyFont="1" applyFill="1" applyBorder="1"/>
    <xf numFmtId="0" fontId="2" fillId="7" borderId="3" xfId="0" applyFont="1" applyFill="1" applyBorder="1"/>
    <xf numFmtId="0" fontId="3" fillId="7" borderId="4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3" fillId="7" borderId="19" xfId="0" applyFont="1" applyFill="1" applyBorder="1" applyAlignment="1">
      <alignment horizontal="center"/>
    </xf>
    <xf numFmtId="0" fontId="3" fillId="7" borderId="14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3" fillId="9" borderId="1" xfId="0" applyFont="1" applyFill="1" applyBorder="1"/>
    <xf numFmtId="0" fontId="4" fillId="9" borderId="8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1"/>
  <sheetViews>
    <sheetView tabSelected="1" zoomScale="80" zoomScaleNormal="80" workbookViewId="0">
      <selection activeCell="AC16" sqref="AC16"/>
    </sheetView>
  </sheetViews>
  <sheetFormatPr defaultRowHeight="15" x14ac:dyDescent="0.25"/>
  <cols>
    <col min="2" max="2" width="33.85546875" customWidth="1"/>
  </cols>
  <sheetData>
    <row r="1" spans="1:24" ht="21" thickBot="1" x14ac:dyDescent="0.35">
      <c r="A1" s="72" t="s">
        <v>55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4"/>
    </row>
    <row r="2" spans="1:24" ht="18.75" thickBot="1" x14ac:dyDescent="0.3">
      <c r="A2" s="63"/>
      <c r="B2" s="64"/>
      <c r="C2" s="65" t="s">
        <v>0</v>
      </c>
      <c r="D2" s="66"/>
      <c r="E2" s="66"/>
      <c r="F2" s="66"/>
      <c r="G2" s="66"/>
      <c r="H2" s="66"/>
      <c r="I2" s="66"/>
      <c r="J2" s="66"/>
      <c r="K2" s="66"/>
      <c r="L2" s="67"/>
      <c r="M2" s="65" t="s">
        <v>1</v>
      </c>
      <c r="N2" s="66"/>
      <c r="O2" s="66"/>
      <c r="P2" s="66"/>
      <c r="Q2" s="66"/>
      <c r="R2" s="66"/>
      <c r="S2" s="66"/>
      <c r="T2" s="66"/>
      <c r="U2" s="66"/>
      <c r="V2" s="67"/>
      <c r="W2" s="68" t="s">
        <v>2</v>
      </c>
      <c r="X2" s="69"/>
    </row>
    <row r="3" spans="1:24" ht="18.75" thickBot="1" x14ac:dyDescent="0.3">
      <c r="A3" s="75"/>
      <c r="B3" s="76"/>
      <c r="C3" s="42" t="s">
        <v>3</v>
      </c>
      <c r="D3" s="43"/>
      <c r="E3" s="43" t="s">
        <v>4</v>
      </c>
      <c r="F3" s="43"/>
      <c r="G3" s="44" t="s">
        <v>5</v>
      </c>
      <c r="H3" s="42"/>
      <c r="I3" s="44" t="s">
        <v>6</v>
      </c>
      <c r="J3" s="42"/>
      <c r="K3" s="45" t="s">
        <v>7</v>
      </c>
      <c r="L3" s="45"/>
      <c r="M3" s="43" t="s">
        <v>3</v>
      </c>
      <c r="N3" s="43"/>
      <c r="O3" s="43" t="s">
        <v>4</v>
      </c>
      <c r="P3" s="43"/>
      <c r="Q3" s="43" t="s">
        <v>5</v>
      </c>
      <c r="R3" s="43"/>
      <c r="S3" s="43" t="s">
        <v>6</v>
      </c>
      <c r="T3" s="43"/>
      <c r="U3" s="46" t="s">
        <v>7</v>
      </c>
      <c r="V3" s="47"/>
      <c r="W3" s="48" t="s">
        <v>8</v>
      </c>
      <c r="X3" s="49"/>
    </row>
    <row r="4" spans="1:24" ht="18.75" thickBot="1" x14ac:dyDescent="0.3">
      <c r="A4" s="70" t="s">
        <v>9</v>
      </c>
      <c r="B4" s="71" t="s">
        <v>10</v>
      </c>
      <c r="C4" s="1" t="s">
        <v>11</v>
      </c>
      <c r="D4" s="2" t="s">
        <v>12</v>
      </c>
      <c r="E4" s="2" t="s">
        <v>11</v>
      </c>
      <c r="F4" s="2" t="s">
        <v>12</v>
      </c>
      <c r="G4" s="2" t="s">
        <v>11</v>
      </c>
      <c r="H4" s="2" t="s">
        <v>12</v>
      </c>
      <c r="I4" s="2" t="s">
        <v>11</v>
      </c>
      <c r="J4" s="2" t="s">
        <v>12</v>
      </c>
      <c r="K4" s="3" t="s">
        <v>11</v>
      </c>
      <c r="L4" s="3" t="s">
        <v>12</v>
      </c>
      <c r="M4" s="2" t="s">
        <v>11</v>
      </c>
      <c r="N4" s="2" t="s">
        <v>12</v>
      </c>
      <c r="O4" s="2" t="s">
        <v>11</v>
      </c>
      <c r="P4" s="2" t="s">
        <v>12</v>
      </c>
      <c r="Q4" s="2" t="s">
        <v>11</v>
      </c>
      <c r="R4" s="2" t="s">
        <v>12</v>
      </c>
      <c r="S4" s="2" t="s">
        <v>11</v>
      </c>
      <c r="T4" s="4" t="s">
        <v>12</v>
      </c>
      <c r="U4" s="5" t="s">
        <v>11</v>
      </c>
      <c r="V4" s="6" t="s">
        <v>12</v>
      </c>
      <c r="W4" s="7" t="s">
        <v>11</v>
      </c>
      <c r="X4" s="8" t="s">
        <v>12</v>
      </c>
    </row>
    <row r="5" spans="1:24" ht="20.100000000000001" customHeight="1" x14ac:dyDescent="0.25">
      <c r="A5" s="59">
        <v>1</v>
      </c>
      <c r="B5" s="55" t="s">
        <v>47</v>
      </c>
      <c r="C5" s="9">
        <f>99+99</f>
        <v>198</v>
      </c>
      <c r="D5" s="10">
        <f>5+6</f>
        <v>11</v>
      </c>
      <c r="E5" s="10">
        <f>100+99+99</f>
        <v>298</v>
      </c>
      <c r="F5" s="10">
        <f>7+4+4</f>
        <v>15</v>
      </c>
      <c r="G5" s="10">
        <f>100+100</f>
        <v>200</v>
      </c>
      <c r="H5" s="10">
        <f>4+5</f>
        <v>9</v>
      </c>
      <c r="I5" s="10">
        <v>198</v>
      </c>
      <c r="J5" s="10">
        <v>11</v>
      </c>
      <c r="K5" s="11">
        <f>C5+E5+G5+I5</f>
        <v>894</v>
      </c>
      <c r="L5" s="11">
        <f>D5+F5+H5+J5</f>
        <v>46</v>
      </c>
      <c r="M5" s="10">
        <v>198</v>
      </c>
      <c r="N5" s="10">
        <v>12</v>
      </c>
      <c r="O5" s="10">
        <v>293</v>
      </c>
      <c r="P5" s="10">
        <v>14</v>
      </c>
      <c r="Q5" s="10">
        <v>196</v>
      </c>
      <c r="R5" s="10">
        <v>12</v>
      </c>
      <c r="S5" s="10">
        <v>197</v>
      </c>
      <c r="T5" s="53">
        <v>10</v>
      </c>
      <c r="U5" s="14">
        <f>M5+O5+Q5+S5</f>
        <v>884</v>
      </c>
      <c r="V5" s="15">
        <f>N5+P5+R5+T5</f>
        <v>48</v>
      </c>
      <c r="W5" s="16">
        <f>K5+U5</f>
        <v>1778</v>
      </c>
      <c r="X5" s="17">
        <f>L5+V5</f>
        <v>94</v>
      </c>
    </row>
    <row r="6" spans="1:24" ht="20.100000000000001" customHeight="1" x14ac:dyDescent="0.25">
      <c r="A6" s="59">
        <v>2</v>
      </c>
      <c r="B6" s="56" t="s">
        <v>45</v>
      </c>
      <c r="C6" s="18">
        <f>98+100</f>
        <v>198</v>
      </c>
      <c r="D6" s="19">
        <f>5+4</f>
        <v>9</v>
      </c>
      <c r="E6" s="19">
        <f>99+98+89</f>
        <v>286</v>
      </c>
      <c r="F6" s="19">
        <f>7+4</f>
        <v>11</v>
      </c>
      <c r="G6" s="19">
        <f>98+97</f>
        <v>195</v>
      </c>
      <c r="H6" s="19">
        <f>2+5</f>
        <v>7</v>
      </c>
      <c r="I6" s="19">
        <v>192</v>
      </c>
      <c r="J6" s="19">
        <v>6</v>
      </c>
      <c r="K6" s="11">
        <f>C6+E6+G6+I6</f>
        <v>871</v>
      </c>
      <c r="L6" s="11">
        <f>D6+F6+H6+J6</f>
        <v>33</v>
      </c>
      <c r="M6" s="19">
        <v>198</v>
      </c>
      <c r="N6" s="19">
        <v>6</v>
      </c>
      <c r="O6" s="19">
        <v>296</v>
      </c>
      <c r="P6" s="19">
        <v>9</v>
      </c>
      <c r="Q6" s="19">
        <v>192</v>
      </c>
      <c r="R6" s="19">
        <v>9</v>
      </c>
      <c r="S6" s="19">
        <v>196</v>
      </c>
      <c r="T6" s="20">
        <v>3</v>
      </c>
      <c r="U6" s="14">
        <f>M6+O6+Q6+S6</f>
        <v>882</v>
      </c>
      <c r="V6" s="15">
        <f>N6+P6+R6+T6</f>
        <v>27</v>
      </c>
      <c r="W6" s="16">
        <f>K6+U6</f>
        <v>1753</v>
      </c>
      <c r="X6" s="17">
        <f>L6+V6</f>
        <v>60</v>
      </c>
    </row>
    <row r="7" spans="1:24" ht="20.100000000000001" customHeight="1" x14ac:dyDescent="0.25">
      <c r="A7" s="59">
        <v>3</v>
      </c>
      <c r="B7" s="55" t="s">
        <v>48</v>
      </c>
      <c r="C7" s="18">
        <f>97+99</f>
        <v>196</v>
      </c>
      <c r="D7" s="19">
        <f>7+9</f>
        <v>16</v>
      </c>
      <c r="E7" s="19">
        <f>100+96+98</f>
        <v>294</v>
      </c>
      <c r="F7" s="19">
        <f>6+2+4</f>
        <v>12</v>
      </c>
      <c r="G7" s="19">
        <f>95+96</f>
        <v>191</v>
      </c>
      <c r="H7" s="19">
        <f>5+4</f>
        <v>9</v>
      </c>
      <c r="I7" s="19">
        <v>198</v>
      </c>
      <c r="J7" s="19">
        <v>8</v>
      </c>
      <c r="K7" s="11">
        <f>C7+E7+G7+I7</f>
        <v>879</v>
      </c>
      <c r="L7" s="11">
        <f>D7+F7+H7+J7</f>
        <v>45</v>
      </c>
      <c r="M7" s="19">
        <v>197</v>
      </c>
      <c r="N7" s="19">
        <v>11</v>
      </c>
      <c r="O7" s="19">
        <v>281</v>
      </c>
      <c r="P7" s="19">
        <v>13</v>
      </c>
      <c r="Q7" s="19">
        <v>195</v>
      </c>
      <c r="R7" s="19">
        <v>8</v>
      </c>
      <c r="S7" s="19">
        <v>196</v>
      </c>
      <c r="T7" s="20">
        <v>8</v>
      </c>
      <c r="U7" s="14">
        <f>M7+O7+Q7+S7</f>
        <v>869</v>
      </c>
      <c r="V7" s="15">
        <f>N7+P7+R7+T7</f>
        <v>40</v>
      </c>
      <c r="W7" s="16">
        <f>K7+U7</f>
        <v>1748</v>
      </c>
      <c r="X7" s="17">
        <f>L7+V7</f>
        <v>85</v>
      </c>
    </row>
    <row r="8" spans="1:24" ht="20.100000000000001" customHeight="1" x14ac:dyDescent="0.25">
      <c r="A8" s="59">
        <v>4</v>
      </c>
      <c r="B8" s="55" t="s">
        <v>18</v>
      </c>
      <c r="C8" s="18">
        <f>99+97</f>
        <v>196</v>
      </c>
      <c r="D8" s="19">
        <f>3+5</f>
        <v>8</v>
      </c>
      <c r="E8" s="19">
        <f>100+93+96</f>
        <v>289</v>
      </c>
      <c r="F8" s="19">
        <f>4+1</f>
        <v>5</v>
      </c>
      <c r="G8" s="19">
        <f>99+94</f>
        <v>193</v>
      </c>
      <c r="H8" s="19">
        <f>2+2</f>
        <v>4</v>
      </c>
      <c r="I8" s="19">
        <f>91+100</f>
        <v>191</v>
      </c>
      <c r="J8" s="19">
        <f>2+5</f>
        <v>7</v>
      </c>
      <c r="K8" s="11">
        <f>C8+E8+G8+I8</f>
        <v>869</v>
      </c>
      <c r="L8" s="11">
        <f>D8+F8+H8+J8</f>
        <v>24</v>
      </c>
      <c r="M8" s="19">
        <f>97+99</f>
        <v>196</v>
      </c>
      <c r="N8" s="19">
        <f>2+3</f>
        <v>5</v>
      </c>
      <c r="O8" s="19">
        <f>96+97+98</f>
        <v>291</v>
      </c>
      <c r="P8" s="19">
        <f>4+3+5</f>
        <v>12</v>
      </c>
      <c r="Q8" s="19">
        <f>97+98</f>
        <v>195</v>
      </c>
      <c r="R8" s="19">
        <f>1+3</f>
        <v>4</v>
      </c>
      <c r="S8" s="19">
        <f>98+92</f>
        <v>190</v>
      </c>
      <c r="T8" s="20">
        <f>4+1</f>
        <v>5</v>
      </c>
      <c r="U8" s="14">
        <f>M8+O8+Q8+S8</f>
        <v>872</v>
      </c>
      <c r="V8" s="15">
        <f>N8+P8+R8+T8</f>
        <v>26</v>
      </c>
      <c r="W8" s="16">
        <f>K8+U8</f>
        <v>1741</v>
      </c>
      <c r="X8" s="17">
        <f>L8+V8</f>
        <v>50</v>
      </c>
    </row>
    <row r="9" spans="1:24" ht="20.100000000000001" customHeight="1" x14ac:dyDescent="0.25">
      <c r="A9" s="59">
        <v>5</v>
      </c>
      <c r="B9" s="56" t="s">
        <v>49</v>
      </c>
      <c r="C9" s="18">
        <f>96+98</f>
        <v>194</v>
      </c>
      <c r="D9" s="19">
        <f>4+4</f>
        <v>8</v>
      </c>
      <c r="E9" s="19">
        <f>99+94+99</f>
        <v>292</v>
      </c>
      <c r="F9" s="19">
        <f>2+3+2</f>
        <v>7</v>
      </c>
      <c r="G9" s="19">
        <f>98+98</f>
        <v>196</v>
      </c>
      <c r="H9" s="19">
        <f>5+5</f>
        <v>10</v>
      </c>
      <c r="I9" s="19">
        <v>195</v>
      </c>
      <c r="J9" s="19">
        <v>6</v>
      </c>
      <c r="K9" s="11">
        <f>C9+E9+G9+I9</f>
        <v>877</v>
      </c>
      <c r="L9" s="11">
        <f>D9+F9+H9+J9</f>
        <v>31</v>
      </c>
      <c r="M9" s="21">
        <v>193</v>
      </c>
      <c r="N9" s="21">
        <v>6</v>
      </c>
      <c r="O9" s="21">
        <v>286</v>
      </c>
      <c r="P9" s="21">
        <v>11</v>
      </c>
      <c r="Q9" s="21">
        <v>192</v>
      </c>
      <c r="R9" s="21">
        <v>5</v>
      </c>
      <c r="S9" s="21">
        <v>189</v>
      </c>
      <c r="T9" s="22">
        <v>6</v>
      </c>
      <c r="U9" s="14">
        <f>M9+O9+Q9+S9</f>
        <v>860</v>
      </c>
      <c r="V9" s="15">
        <f>N9+P9+R9+T9</f>
        <v>28</v>
      </c>
      <c r="W9" s="16">
        <f>K9+U9</f>
        <v>1737</v>
      </c>
      <c r="X9" s="17">
        <f>L9+V9</f>
        <v>59</v>
      </c>
    </row>
    <row r="10" spans="1:24" ht="20.100000000000001" customHeight="1" x14ac:dyDescent="0.25">
      <c r="A10" s="59">
        <v>6</v>
      </c>
      <c r="B10" s="56" t="s">
        <v>14</v>
      </c>
      <c r="C10" s="18">
        <f>100+97</f>
        <v>197</v>
      </c>
      <c r="D10" s="19">
        <f>6+4</f>
        <v>10</v>
      </c>
      <c r="E10" s="19">
        <f>99+95+95</f>
        <v>289</v>
      </c>
      <c r="F10" s="19">
        <f>4+2+5</f>
        <v>11</v>
      </c>
      <c r="G10" s="19">
        <f>94+94</f>
        <v>188</v>
      </c>
      <c r="H10" s="19">
        <f>2+5</f>
        <v>7</v>
      </c>
      <c r="I10" s="19">
        <f>94+89</f>
        <v>183</v>
      </c>
      <c r="J10" s="19">
        <f>3+4</f>
        <v>7</v>
      </c>
      <c r="K10" s="11">
        <f>C10+E10+G10+I10</f>
        <v>857</v>
      </c>
      <c r="L10" s="11">
        <f>D10+F10+H10+J10</f>
        <v>35</v>
      </c>
      <c r="M10" s="19">
        <f>99+98</f>
        <v>197</v>
      </c>
      <c r="N10" s="19">
        <f>6+6</f>
        <v>12</v>
      </c>
      <c r="O10" s="19">
        <f>99+95+95</f>
        <v>289</v>
      </c>
      <c r="P10" s="19">
        <f>3+1+2+1</f>
        <v>7</v>
      </c>
      <c r="Q10" s="19">
        <f>94+95</f>
        <v>189</v>
      </c>
      <c r="R10" s="19">
        <f>3+2</f>
        <v>5</v>
      </c>
      <c r="S10" s="19">
        <f>97+97</f>
        <v>194</v>
      </c>
      <c r="T10" s="20">
        <v>7</v>
      </c>
      <c r="U10" s="14">
        <f>M10+O10+Q10+S10</f>
        <v>869</v>
      </c>
      <c r="V10" s="15">
        <f>N10+P10+R10+T10</f>
        <v>31</v>
      </c>
      <c r="W10" s="16">
        <f>K10+U10</f>
        <v>1726</v>
      </c>
      <c r="X10" s="17">
        <f>L10+V10</f>
        <v>66</v>
      </c>
    </row>
    <row r="11" spans="1:24" ht="20.100000000000001" customHeight="1" x14ac:dyDescent="0.25">
      <c r="A11" s="59">
        <v>7</v>
      </c>
      <c r="B11" s="55" t="s">
        <v>41</v>
      </c>
      <c r="C11" s="23">
        <f>100+99</f>
        <v>199</v>
      </c>
      <c r="D11" s="21">
        <f>6+4</f>
        <v>10</v>
      </c>
      <c r="E11" s="21">
        <f>95+96+96</f>
        <v>287</v>
      </c>
      <c r="F11" s="21">
        <f>4+3+7</f>
        <v>14</v>
      </c>
      <c r="G11" s="21">
        <f>99+96</f>
        <v>195</v>
      </c>
      <c r="H11" s="21">
        <f>3</f>
        <v>3</v>
      </c>
      <c r="I11" s="21">
        <f>98+100</f>
        <v>198</v>
      </c>
      <c r="J11" s="21">
        <f>2+5</f>
        <v>7</v>
      </c>
      <c r="K11" s="11">
        <f>C11+E11+G11+I11</f>
        <v>879</v>
      </c>
      <c r="L11" s="11">
        <f>D11+F11+H11+J11</f>
        <v>34</v>
      </c>
      <c r="M11" s="21">
        <f>99+99</f>
        <v>198</v>
      </c>
      <c r="N11" s="21">
        <f>5+5</f>
        <v>10</v>
      </c>
      <c r="O11" s="21">
        <f>99+84+97</f>
        <v>280</v>
      </c>
      <c r="P11" s="21">
        <f>5+3+3</f>
        <v>11</v>
      </c>
      <c r="Q11" s="21">
        <f>95+82</f>
        <v>177</v>
      </c>
      <c r="R11" s="21">
        <f>2+4</f>
        <v>6</v>
      </c>
      <c r="S11" s="21">
        <f>94+98</f>
        <v>192</v>
      </c>
      <c r="T11" s="22">
        <v>8</v>
      </c>
      <c r="U11" s="14">
        <f>M11+O11+Q11+S11</f>
        <v>847</v>
      </c>
      <c r="V11" s="15">
        <f>N11+P11+R11+T11</f>
        <v>35</v>
      </c>
      <c r="W11" s="16">
        <f>K11+U11</f>
        <v>1726</v>
      </c>
      <c r="X11" s="17">
        <f>L11+V11</f>
        <v>69</v>
      </c>
    </row>
    <row r="12" spans="1:24" ht="20.100000000000001" customHeight="1" x14ac:dyDescent="0.25">
      <c r="A12" s="59">
        <v>8</v>
      </c>
      <c r="B12" s="55" t="s">
        <v>40</v>
      </c>
      <c r="C12" s="18">
        <f>96+98</f>
        <v>194</v>
      </c>
      <c r="D12" s="19">
        <f>3+3</f>
        <v>6</v>
      </c>
      <c r="E12" s="19">
        <f>97+95+99</f>
        <v>291</v>
      </c>
      <c r="F12" s="19">
        <f>4+4+4</f>
        <v>12</v>
      </c>
      <c r="G12" s="19">
        <f>100+99</f>
        <v>199</v>
      </c>
      <c r="H12" s="19">
        <f>3+5</f>
        <v>8</v>
      </c>
      <c r="I12" s="19">
        <f>97+94</f>
        <v>191</v>
      </c>
      <c r="J12" s="19">
        <f>2+2</f>
        <v>4</v>
      </c>
      <c r="K12" s="11">
        <f>C12+E12+G12+I12</f>
        <v>875</v>
      </c>
      <c r="L12" s="11">
        <f>D12+F12+H12+J12</f>
        <v>30</v>
      </c>
      <c r="M12" s="19">
        <f>98+98</f>
        <v>196</v>
      </c>
      <c r="N12" s="19">
        <f>4+1+1</f>
        <v>6</v>
      </c>
      <c r="O12" s="19">
        <f>98+92+93</f>
        <v>283</v>
      </c>
      <c r="P12" s="19">
        <f>3+2</f>
        <v>5</v>
      </c>
      <c r="Q12" s="19">
        <f>92+96</f>
        <v>188</v>
      </c>
      <c r="R12" s="19">
        <f>2+1</f>
        <v>3</v>
      </c>
      <c r="S12" s="19">
        <f>88+86</f>
        <v>174</v>
      </c>
      <c r="T12" s="20">
        <v>3</v>
      </c>
      <c r="U12" s="14">
        <f>M12+O12+Q12+S12</f>
        <v>841</v>
      </c>
      <c r="V12" s="15">
        <f>N12+P12+R12+T12</f>
        <v>17</v>
      </c>
      <c r="W12" s="16">
        <f>K12+U12</f>
        <v>1716</v>
      </c>
      <c r="X12" s="17">
        <f>L12+V12</f>
        <v>47</v>
      </c>
    </row>
    <row r="13" spans="1:24" ht="20.100000000000001" customHeight="1" x14ac:dyDescent="0.25">
      <c r="A13" s="59">
        <v>9</v>
      </c>
      <c r="B13" s="55" t="s">
        <v>44</v>
      </c>
      <c r="C13" s="18">
        <f>100+99</f>
        <v>199</v>
      </c>
      <c r="D13" s="19">
        <f>5+7</f>
        <v>12</v>
      </c>
      <c r="E13" s="19">
        <f>99+78+90</f>
        <v>267</v>
      </c>
      <c r="F13" s="19">
        <f>3+3+5</f>
        <v>11</v>
      </c>
      <c r="G13" s="19">
        <f>99+98</f>
        <v>197</v>
      </c>
      <c r="H13" s="19">
        <f>1+6</f>
        <v>7</v>
      </c>
      <c r="I13" s="19">
        <v>194</v>
      </c>
      <c r="J13" s="19">
        <v>7</v>
      </c>
      <c r="K13" s="11">
        <f>C13+E13+G13+I13</f>
        <v>857</v>
      </c>
      <c r="L13" s="11">
        <f>D13+F13+H13+J13</f>
        <v>37</v>
      </c>
      <c r="M13" s="19">
        <v>195</v>
      </c>
      <c r="N13" s="19">
        <v>4</v>
      </c>
      <c r="O13" s="19">
        <v>265</v>
      </c>
      <c r="P13" s="19">
        <v>12</v>
      </c>
      <c r="Q13" s="19">
        <v>194</v>
      </c>
      <c r="R13" s="19">
        <v>8</v>
      </c>
      <c r="S13" s="19">
        <v>195</v>
      </c>
      <c r="T13" s="20">
        <v>8</v>
      </c>
      <c r="U13" s="14">
        <f>M13+O13+Q13+S13</f>
        <v>849</v>
      </c>
      <c r="V13" s="15">
        <f>N13+P13+R13+T13</f>
        <v>32</v>
      </c>
      <c r="W13" s="16">
        <f>K13+U13</f>
        <v>1706</v>
      </c>
      <c r="X13" s="17">
        <f>L13+V13</f>
        <v>69</v>
      </c>
    </row>
    <row r="14" spans="1:24" ht="20.100000000000001" customHeight="1" x14ac:dyDescent="0.25">
      <c r="A14" s="59">
        <v>10</v>
      </c>
      <c r="B14" s="56" t="s">
        <v>15</v>
      </c>
      <c r="C14" s="18">
        <f>99+87</f>
        <v>186</v>
      </c>
      <c r="D14" s="19">
        <f>4+2+1</f>
        <v>7</v>
      </c>
      <c r="E14" s="19">
        <f>97+93+94</f>
        <v>284</v>
      </c>
      <c r="F14" s="19">
        <f>3+1+2</f>
        <v>6</v>
      </c>
      <c r="G14" s="19">
        <f>87+97</f>
        <v>184</v>
      </c>
      <c r="H14" s="19">
        <f>1+5</f>
        <v>6</v>
      </c>
      <c r="I14" s="19">
        <f>97+99</f>
        <v>196</v>
      </c>
      <c r="J14" s="19">
        <f>1+2</f>
        <v>3</v>
      </c>
      <c r="K14" s="11">
        <f>C14+E14+G14+I14</f>
        <v>850</v>
      </c>
      <c r="L14" s="11">
        <f>D14+F14+H14+J14</f>
        <v>22</v>
      </c>
      <c r="M14" s="19">
        <f>94+96</f>
        <v>190</v>
      </c>
      <c r="N14" s="19">
        <f>2+1</f>
        <v>3</v>
      </c>
      <c r="O14" s="19">
        <f>94+94+94</f>
        <v>282</v>
      </c>
      <c r="P14" s="19">
        <f>4+2+2</f>
        <v>8</v>
      </c>
      <c r="Q14" s="19">
        <f>92+91</f>
        <v>183</v>
      </c>
      <c r="R14" s="19">
        <f>2+3</f>
        <v>5</v>
      </c>
      <c r="S14" s="19">
        <f>92+92</f>
        <v>184</v>
      </c>
      <c r="T14" s="19">
        <f>1</f>
        <v>1</v>
      </c>
      <c r="U14" s="14">
        <f>M14+O14+Q14+S14</f>
        <v>839</v>
      </c>
      <c r="V14" s="15">
        <f>N14+P14+R14+T14</f>
        <v>17</v>
      </c>
      <c r="W14" s="16">
        <f>K14+U14</f>
        <v>1689</v>
      </c>
      <c r="X14" s="17">
        <f>L14+V14</f>
        <v>39</v>
      </c>
    </row>
    <row r="15" spans="1:24" ht="20.100000000000001" customHeight="1" x14ac:dyDescent="0.25">
      <c r="A15" s="59">
        <v>11</v>
      </c>
      <c r="B15" s="56" t="s">
        <v>51</v>
      </c>
      <c r="C15" s="24">
        <f>97+88</f>
        <v>185</v>
      </c>
      <c r="D15" s="12">
        <f>1+4</f>
        <v>5</v>
      </c>
      <c r="E15" s="12">
        <f>99+94+97</f>
        <v>290</v>
      </c>
      <c r="F15" s="12">
        <f>5+3+3</f>
        <v>11</v>
      </c>
      <c r="G15" s="12">
        <f>98+92</f>
        <v>190</v>
      </c>
      <c r="H15" s="12">
        <f>4+2</f>
        <v>6</v>
      </c>
      <c r="I15" s="12">
        <v>193</v>
      </c>
      <c r="J15" s="12">
        <v>9</v>
      </c>
      <c r="K15" s="11">
        <f>C15+E15+G15+I15</f>
        <v>858</v>
      </c>
      <c r="L15" s="11">
        <f>D15+F15+H15+J15</f>
        <v>31</v>
      </c>
      <c r="M15" s="12">
        <v>196</v>
      </c>
      <c r="N15" s="12">
        <v>6</v>
      </c>
      <c r="O15" s="12">
        <v>287</v>
      </c>
      <c r="P15" s="12">
        <v>9</v>
      </c>
      <c r="Q15" s="12">
        <v>106</v>
      </c>
      <c r="R15" s="12">
        <v>3</v>
      </c>
      <c r="S15" s="12">
        <v>191</v>
      </c>
      <c r="T15" s="13">
        <v>4</v>
      </c>
      <c r="U15" s="14">
        <f>M15+O15+Q15+S15</f>
        <v>780</v>
      </c>
      <c r="V15" s="15">
        <f>N15+P15+R15+T15</f>
        <v>22</v>
      </c>
      <c r="W15" s="16">
        <f>K15+U15</f>
        <v>1638</v>
      </c>
      <c r="X15" s="17">
        <f>L15+V15</f>
        <v>53</v>
      </c>
    </row>
    <row r="16" spans="1:24" ht="20.100000000000001" customHeight="1" x14ac:dyDescent="0.25">
      <c r="A16" s="59">
        <v>12</v>
      </c>
      <c r="B16" s="56" t="s">
        <v>46</v>
      </c>
      <c r="C16" s="18">
        <f>88+81</f>
        <v>169</v>
      </c>
      <c r="D16" s="19">
        <f>4</f>
        <v>4</v>
      </c>
      <c r="E16" s="19">
        <f>86+66+95</f>
        <v>247</v>
      </c>
      <c r="F16" s="19">
        <f>1+3</f>
        <v>4</v>
      </c>
      <c r="G16" s="19">
        <f>89+83</f>
        <v>172</v>
      </c>
      <c r="H16" s="19">
        <f>3+2</f>
        <v>5</v>
      </c>
      <c r="I16" s="19">
        <v>180</v>
      </c>
      <c r="J16" s="19">
        <v>4</v>
      </c>
      <c r="K16" s="11">
        <f>C16+E16+G16+I16</f>
        <v>768</v>
      </c>
      <c r="L16" s="11">
        <f>D16+F16+H16+J16</f>
        <v>17</v>
      </c>
      <c r="M16" s="19">
        <v>193</v>
      </c>
      <c r="N16" s="19">
        <v>3</v>
      </c>
      <c r="O16" s="19">
        <v>271</v>
      </c>
      <c r="P16" s="19">
        <v>6</v>
      </c>
      <c r="Q16" s="19">
        <v>188</v>
      </c>
      <c r="R16" s="19">
        <v>1</v>
      </c>
      <c r="S16" s="19">
        <v>188</v>
      </c>
      <c r="T16" s="20">
        <v>1</v>
      </c>
      <c r="U16" s="14">
        <f>M16+O16+Q16+S16</f>
        <v>840</v>
      </c>
      <c r="V16" s="15">
        <f>N16+P16+R16+T16</f>
        <v>11</v>
      </c>
      <c r="W16" s="16">
        <f>K16+U16</f>
        <v>1608</v>
      </c>
      <c r="X16" s="17">
        <f>L16+V16</f>
        <v>28</v>
      </c>
    </row>
    <row r="17" spans="1:24" ht="20.100000000000001" customHeight="1" x14ac:dyDescent="0.25">
      <c r="A17" s="59">
        <v>13</v>
      </c>
      <c r="B17" s="55" t="s">
        <v>53</v>
      </c>
      <c r="C17" s="23">
        <f>97+98</f>
        <v>195</v>
      </c>
      <c r="D17" s="21">
        <f>5+1</f>
        <v>6</v>
      </c>
      <c r="E17" s="21">
        <f>98+97+98</f>
        <v>293</v>
      </c>
      <c r="F17" s="21">
        <f>2+3+4</f>
        <v>9</v>
      </c>
      <c r="G17" s="21">
        <f>99+98</f>
        <v>197</v>
      </c>
      <c r="H17" s="21">
        <f>2+4</f>
        <v>6</v>
      </c>
      <c r="I17" s="21">
        <f>99+98</f>
        <v>197</v>
      </c>
      <c r="J17" s="21">
        <f>7+2</f>
        <v>9</v>
      </c>
      <c r="K17" s="11">
        <f>C17+E17+G17+I17</f>
        <v>882</v>
      </c>
      <c r="L17" s="11">
        <f>D17+F17+H17+J17</f>
        <v>30</v>
      </c>
      <c r="M17" s="21">
        <f>93+86</f>
        <v>179</v>
      </c>
      <c r="N17" s="21">
        <f>2+1</f>
        <v>3</v>
      </c>
      <c r="O17" s="21">
        <f>75+65+56</f>
        <v>196</v>
      </c>
      <c r="P17" s="21">
        <v>0</v>
      </c>
      <c r="Q17" s="21">
        <f>81+89</f>
        <v>170</v>
      </c>
      <c r="R17" s="21">
        <f>2</f>
        <v>2</v>
      </c>
      <c r="S17" s="21">
        <f>90+82</f>
        <v>172</v>
      </c>
      <c r="T17" s="22">
        <v>1</v>
      </c>
      <c r="U17" s="14">
        <f>M17+O17+Q17+S17</f>
        <v>717</v>
      </c>
      <c r="V17" s="15">
        <f>N17+P17+R17+T17</f>
        <v>6</v>
      </c>
      <c r="W17" s="16">
        <f>K17+U17</f>
        <v>1599</v>
      </c>
      <c r="X17" s="17">
        <f>L17+V17</f>
        <v>36</v>
      </c>
    </row>
    <row r="18" spans="1:24" ht="20.100000000000001" customHeight="1" x14ac:dyDescent="0.25">
      <c r="A18" s="59">
        <v>14</v>
      </c>
      <c r="B18" s="56" t="s">
        <v>17</v>
      </c>
      <c r="C18" s="23">
        <f>89+98</f>
        <v>187</v>
      </c>
      <c r="D18" s="21">
        <f>1+4</f>
        <v>5</v>
      </c>
      <c r="E18" s="21">
        <f>92+88+91</f>
        <v>271</v>
      </c>
      <c r="F18" s="21">
        <f>4+1</f>
        <v>5</v>
      </c>
      <c r="G18" s="21">
        <f>97+95</f>
        <v>192</v>
      </c>
      <c r="H18" s="21">
        <f>3</f>
        <v>3</v>
      </c>
      <c r="I18" s="21">
        <v>191</v>
      </c>
      <c r="J18" s="21">
        <v>7</v>
      </c>
      <c r="K18" s="11">
        <f>C18+E18+G18+I18</f>
        <v>841</v>
      </c>
      <c r="L18" s="11">
        <f>D18+F18+H18+J18</f>
        <v>20</v>
      </c>
      <c r="M18" s="21">
        <v>181</v>
      </c>
      <c r="N18" s="21">
        <v>3</v>
      </c>
      <c r="O18" s="21">
        <v>246</v>
      </c>
      <c r="P18" s="21">
        <v>1</v>
      </c>
      <c r="Q18" s="21">
        <v>160</v>
      </c>
      <c r="R18" s="21">
        <v>1</v>
      </c>
      <c r="S18" s="21">
        <v>155</v>
      </c>
      <c r="T18" s="22">
        <v>0</v>
      </c>
      <c r="U18" s="14">
        <f>M18+O18+Q18+S18</f>
        <v>742</v>
      </c>
      <c r="V18" s="15">
        <f>N18+P18+R18+T18</f>
        <v>5</v>
      </c>
      <c r="W18" s="16">
        <f>K18+U18</f>
        <v>1583</v>
      </c>
      <c r="X18" s="17">
        <f>L18+V18</f>
        <v>25</v>
      </c>
    </row>
    <row r="19" spans="1:24" ht="20.100000000000001" customHeight="1" x14ac:dyDescent="0.25">
      <c r="A19" s="59">
        <v>15</v>
      </c>
      <c r="B19" s="56" t="s">
        <v>13</v>
      </c>
      <c r="C19" s="18">
        <f>99+100</f>
        <v>199</v>
      </c>
      <c r="D19" s="19">
        <f>8+7</f>
        <v>15</v>
      </c>
      <c r="E19" s="19">
        <f>99+98+99</f>
        <v>296</v>
      </c>
      <c r="F19" s="19">
        <f>4+3+3</f>
        <v>10</v>
      </c>
      <c r="G19" s="19">
        <f>100+98</f>
        <v>198</v>
      </c>
      <c r="H19" s="19">
        <f>5+4</f>
        <v>9</v>
      </c>
      <c r="I19" s="19">
        <f>98+98</f>
        <v>196</v>
      </c>
      <c r="J19" s="19">
        <f>5+4</f>
        <v>9</v>
      </c>
      <c r="K19" s="11">
        <f>C19+E19+G19+I19</f>
        <v>889</v>
      </c>
      <c r="L19" s="11">
        <f>D19+F19+H19+J19</f>
        <v>43</v>
      </c>
      <c r="M19" s="21">
        <f>91+80</f>
        <v>171</v>
      </c>
      <c r="N19" s="21">
        <f>2</f>
        <v>2</v>
      </c>
      <c r="O19" s="21">
        <f>81+86+55</f>
        <v>222</v>
      </c>
      <c r="P19" s="21">
        <f>1</f>
        <v>1</v>
      </c>
      <c r="Q19" s="21">
        <f>64+64</f>
        <v>128</v>
      </c>
      <c r="R19" s="21">
        <v>0</v>
      </c>
      <c r="S19" s="21">
        <f>72+38</f>
        <v>110</v>
      </c>
      <c r="T19" s="22">
        <f>1</f>
        <v>1</v>
      </c>
      <c r="U19" s="14">
        <f>M19+O19+Q19+S19</f>
        <v>631</v>
      </c>
      <c r="V19" s="15">
        <f>N19+P19+R19+T19</f>
        <v>4</v>
      </c>
      <c r="W19" s="16">
        <f>K19+U19</f>
        <v>1520</v>
      </c>
      <c r="X19" s="17">
        <f>L19+V19</f>
        <v>47</v>
      </c>
    </row>
    <row r="20" spans="1:24" ht="20.100000000000001" customHeight="1" x14ac:dyDescent="0.25">
      <c r="A20" s="59">
        <v>16</v>
      </c>
      <c r="B20" s="57" t="s">
        <v>52</v>
      </c>
      <c r="C20" s="23">
        <f>86+89</f>
        <v>175</v>
      </c>
      <c r="D20" s="21">
        <v>1</v>
      </c>
      <c r="E20" s="21">
        <f>68+91+86</f>
        <v>245</v>
      </c>
      <c r="F20" s="21">
        <f>1</f>
        <v>1</v>
      </c>
      <c r="G20" s="21">
        <f>87+79</f>
        <v>166</v>
      </c>
      <c r="H20" s="21">
        <v>0</v>
      </c>
      <c r="I20" s="21">
        <v>164</v>
      </c>
      <c r="J20" s="21">
        <v>1</v>
      </c>
      <c r="K20" s="11">
        <f>C20+E20+G20+I20</f>
        <v>750</v>
      </c>
      <c r="L20" s="11">
        <f>D20+F20+H20+J20</f>
        <v>3</v>
      </c>
      <c r="M20" s="19">
        <v>186</v>
      </c>
      <c r="N20" s="19">
        <v>4</v>
      </c>
      <c r="O20" s="19">
        <v>240</v>
      </c>
      <c r="P20" s="19">
        <v>2</v>
      </c>
      <c r="Q20" s="19">
        <v>123</v>
      </c>
      <c r="R20" s="19">
        <v>1</v>
      </c>
      <c r="S20" s="19">
        <v>177</v>
      </c>
      <c r="T20" s="20">
        <v>2</v>
      </c>
      <c r="U20" s="14">
        <f>M20+O20+Q20+S20</f>
        <v>726</v>
      </c>
      <c r="V20" s="15">
        <f>N20+P20+R20+T20</f>
        <v>9</v>
      </c>
      <c r="W20" s="16">
        <f>K20+U20</f>
        <v>1476</v>
      </c>
      <c r="X20" s="17">
        <f>L20+V20</f>
        <v>12</v>
      </c>
    </row>
    <row r="21" spans="1:24" ht="20.100000000000001" customHeight="1" x14ac:dyDescent="0.25">
      <c r="A21" s="59">
        <v>17</v>
      </c>
      <c r="B21" s="56" t="s">
        <v>39</v>
      </c>
      <c r="C21" s="18">
        <f>92+72</f>
        <v>164</v>
      </c>
      <c r="D21" s="19">
        <f>1</f>
        <v>1</v>
      </c>
      <c r="E21" s="19">
        <f>88+91+76</f>
        <v>255</v>
      </c>
      <c r="F21" s="19">
        <f>1+1</f>
        <v>2</v>
      </c>
      <c r="G21" s="19">
        <f>66+74</f>
        <v>140</v>
      </c>
      <c r="H21" s="19">
        <f>2+1</f>
        <v>3</v>
      </c>
      <c r="I21" s="19">
        <f>90+72</f>
        <v>162</v>
      </c>
      <c r="J21" s="19">
        <f>2+1</f>
        <v>3</v>
      </c>
      <c r="K21" s="11">
        <f>C21+E21+G21+I21</f>
        <v>721</v>
      </c>
      <c r="L21" s="11">
        <f>D21+F21+H21+J21</f>
        <v>9</v>
      </c>
      <c r="M21" s="19">
        <f>88+94</f>
        <v>182</v>
      </c>
      <c r="N21" s="19">
        <v>0</v>
      </c>
      <c r="O21" s="19">
        <f>88+79+61</f>
        <v>228</v>
      </c>
      <c r="P21" s="19">
        <v>0</v>
      </c>
      <c r="Q21" s="19">
        <f>91+69</f>
        <v>160</v>
      </c>
      <c r="R21" s="19">
        <f>1</f>
        <v>1</v>
      </c>
      <c r="S21" s="19">
        <f>83+94</f>
        <v>177</v>
      </c>
      <c r="T21" s="20">
        <v>3</v>
      </c>
      <c r="U21" s="14">
        <f>M21+O21+Q21+S21</f>
        <v>747</v>
      </c>
      <c r="V21" s="15">
        <f>N21+P21+R21+T21</f>
        <v>4</v>
      </c>
      <c r="W21" s="16">
        <f>K21+U21</f>
        <v>1468</v>
      </c>
      <c r="X21" s="17">
        <f>L21+V21</f>
        <v>13</v>
      </c>
    </row>
    <row r="22" spans="1:24" ht="20.100000000000001" customHeight="1" x14ac:dyDescent="0.25">
      <c r="A22" s="59">
        <v>18</v>
      </c>
      <c r="B22" s="55" t="s">
        <v>54</v>
      </c>
      <c r="C22" s="18">
        <f>75+71</f>
        <v>146</v>
      </c>
      <c r="D22" s="19">
        <f>2+1</f>
        <v>3</v>
      </c>
      <c r="E22" s="19">
        <f>66+87+68</f>
        <v>221</v>
      </c>
      <c r="F22" s="19">
        <f>1+2</f>
        <v>3</v>
      </c>
      <c r="G22" s="19">
        <f>87+88</f>
        <v>175</v>
      </c>
      <c r="H22" s="19">
        <v>1</v>
      </c>
      <c r="I22" s="19">
        <v>165</v>
      </c>
      <c r="J22" s="19">
        <v>2</v>
      </c>
      <c r="K22" s="11">
        <f>C22+E22+G22+I22</f>
        <v>707</v>
      </c>
      <c r="L22" s="11">
        <f>D22+F22+H22+J22</f>
        <v>9</v>
      </c>
      <c r="M22" s="21">
        <v>166</v>
      </c>
      <c r="N22" s="19">
        <v>4</v>
      </c>
      <c r="O22" s="19">
        <v>271</v>
      </c>
      <c r="P22" s="19">
        <v>7</v>
      </c>
      <c r="Q22" s="19">
        <v>103</v>
      </c>
      <c r="R22" s="19">
        <v>1</v>
      </c>
      <c r="S22" s="19">
        <v>180</v>
      </c>
      <c r="T22" s="20">
        <v>1</v>
      </c>
      <c r="U22" s="14">
        <f>M22+O22+Q22+S22</f>
        <v>720</v>
      </c>
      <c r="V22" s="15">
        <f>N22+P22+R22+T22</f>
        <v>13</v>
      </c>
      <c r="W22" s="16">
        <f>K22+U22</f>
        <v>1427</v>
      </c>
      <c r="X22" s="17">
        <f>L22+V22</f>
        <v>22</v>
      </c>
    </row>
    <row r="23" spans="1:24" ht="20.100000000000001" customHeight="1" x14ac:dyDescent="0.25">
      <c r="A23" s="59">
        <v>19</v>
      </c>
      <c r="B23" s="55" t="s">
        <v>50</v>
      </c>
      <c r="C23" s="18">
        <f>88+92</f>
        <v>180</v>
      </c>
      <c r="D23" s="19">
        <f>3+5</f>
        <v>8</v>
      </c>
      <c r="E23" s="19">
        <f>98+93+97</f>
        <v>288</v>
      </c>
      <c r="F23" s="19">
        <f>5+2+3</f>
        <v>10</v>
      </c>
      <c r="G23" s="19">
        <f>95+98</f>
        <v>193</v>
      </c>
      <c r="H23" s="19">
        <f>3+3</f>
        <v>6</v>
      </c>
      <c r="I23" s="19">
        <v>196</v>
      </c>
      <c r="J23" s="19">
        <v>7</v>
      </c>
      <c r="K23" s="11">
        <f>C23+E23+G23+I23</f>
        <v>857</v>
      </c>
      <c r="L23" s="11">
        <f>D23+F23+H23+J23</f>
        <v>31</v>
      </c>
      <c r="M23" s="19"/>
      <c r="N23" s="19"/>
      <c r="O23" s="19"/>
      <c r="P23" s="19"/>
      <c r="Q23" s="19"/>
      <c r="R23" s="19"/>
      <c r="S23" s="19"/>
      <c r="T23" s="20"/>
      <c r="U23" s="14">
        <f>M23+O23+Q23+S23</f>
        <v>0</v>
      </c>
      <c r="V23" s="15">
        <f>N23+P23+R23+T23</f>
        <v>0</v>
      </c>
      <c r="W23" s="16">
        <f>K23+U23</f>
        <v>857</v>
      </c>
      <c r="X23" s="17">
        <f>L23+V23</f>
        <v>31</v>
      </c>
    </row>
    <row r="24" spans="1:24" ht="20.100000000000001" customHeight="1" x14ac:dyDescent="0.25">
      <c r="A24" s="60">
        <v>20</v>
      </c>
      <c r="B24" s="57" t="s">
        <v>16</v>
      </c>
      <c r="C24" s="23">
        <f>96+94</f>
        <v>190</v>
      </c>
      <c r="D24" s="21">
        <f>1+2</f>
        <v>3</v>
      </c>
      <c r="E24" s="21">
        <f>98+94+95</f>
        <v>287</v>
      </c>
      <c r="F24" s="21">
        <f>4+3+4</f>
        <v>11</v>
      </c>
      <c r="G24" s="21">
        <f>94+93</f>
        <v>187</v>
      </c>
      <c r="H24" s="21">
        <v>2</v>
      </c>
      <c r="I24" s="21">
        <v>193</v>
      </c>
      <c r="J24" s="21">
        <v>3</v>
      </c>
      <c r="K24" s="11">
        <f>C24+E24+G24+I24</f>
        <v>857</v>
      </c>
      <c r="L24" s="11">
        <f>D24+F24+H24+J24</f>
        <v>19</v>
      </c>
      <c r="M24" s="19"/>
      <c r="N24" s="19"/>
      <c r="O24" s="19"/>
      <c r="P24" s="19"/>
      <c r="Q24" s="19"/>
      <c r="R24" s="19"/>
      <c r="S24" s="19"/>
      <c r="T24" s="20"/>
      <c r="U24" s="14">
        <f>M24+O24+Q24+S24</f>
        <v>0</v>
      </c>
      <c r="V24" s="15">
        <f>N24+P24+R24+T24</f>
        <v>0</v>
      </c>
      <c r="W24" s="16">
        <f>K24+U24</f>
        <v>857</v>
      </c>
      <c r="X24" s="17">
        <f>L24+V24</f>
        <v>19</v>
      </c>
    </row>
    <row r="25" spans="1:24" ht="20.100000000000001" customHeight="1" x14ac:dyDescent="0.25">
      <c r="A25" s="60">
        <v>21</v>
      </c>
      <c r="B25" s="56" t="s">
        <v>37</v>
      </c>
      <c r="C25" s="18">
        <f>97+99</f>
        <v>196</v>
      </c>
      <c r="D25" s="19">
        <f>4+2</f>
        <v>6</v>
      </c>
      <c r="E25" s="19">
        <f>97+96+95</f>
        <v>288</v>
      </c>
      <c r="F25" s="19">
        <f>5+4+1</f>
        <v>10</v>
      </c>
      <c r="G25" s="19">
        <f>85+97</f>
        <v>182</v>
      </c>
      <c r="H25" s="19">
        <f>3+2</f>
        <v>5</v>
      </c>
      <c r="I25" s="19">
        <v>190</v>
      </c>
      <c r="J25" s="19">
        <v>3</v>
      </c>
      <c r="K25" s="11">
        <f>C25+E25+G25+I25</f>
        <v>856</v>
      </c>
      <c r="L25" s="11">
        <f>D25+F25+H25+J25</f>
        <v>24</v>
      </c>
      <c r="M25" s="19"/>
      <c r="N25" s="19"/>
      <c r="O25" s="19"/>
      <c r="P25" s="19"/>
      <c r="Q25" s="19"/>
      <c r="R25" s="19"/>
      <c r="S25" s="19"/>
      <c r="T25" s="20"/>
      <c r="U25" s="14">
        <f>M25+O25+Q25+S25</f>
        <v>0</v>
      </c>
      <c r="V25" s="15">
        <f>N25+P25+R25+T25</f>
        <v>0</v>
      </c>
      <c r="W25" s="16">
        <f>K25+U25</f>
        <v>856</v>
      </c>
      <c r="X25" s="17">
        <f>L25+V25</f>
        <v>24</v>
      </c>
    </row>
    <row r="26" spans="1:24" ht="20.100000000000001" customHeight="1" x14ac:dyDescent="0.25">
      <c r="A26" s="60">
        <v>22</v>
      </c>
      <c r="B26" s="56" t="s">
        <v>38</v>
      </c>
      <c r="C26" s="23">
        <f>97+99</f>
        <v>196</v>
      </c>
      <c r="D26" s="21">
        <f>6+2</f>
        <v>8</v>
      </c>
      <c r="E26" s="21">
        <f>96+95+85</f>
        <v>276</v>
      </c>
      <c r="F26" s="21">
        <f>2+3+2</f>
        <v>7</v>
      </c>
      <c r="G26" s="21">
        <f>94+97</f>
        <v>191</v>
      </c>
      <c r="H26" s="21">
        <f>2+4</f>
        <v>6</v>
      </c>
      <c r="I26" s="21">
        <f>99+92</f>
        <v>191</v>
      </c>
      <c r="J26" s="21">
        <f>5+3</f>
        <v>8</v>
      </c>
      <c r="K26" s="11">
        <f>C26+E26+G26+I26</f>
        <v>854</v>
      </c>
      <c r="L26" s="11">
        <f>D26+F26+H26+J26</f>
        <v>29</v>
      </c>
      <c r="M26" s="19"/>
      <c r="N26" s="19"/>
      <c r="O26" s="19"/>
      <c r="P26" s="19"/>
      <c r="Q26" s="19"/>
      <c r="R26" s="19"/>
      <c r="S26" s="19"/>
      <c r="T26" s="20"/>
      <c r="U26" s="14">
        <f>M26+O26+Q26+S26</f>
        <v>0</v>
      </c>
      <c r="V26" s="15">
        <f>N26+P26+R26+T26</f>
        <v>0</v>
      </c>
      <c r="W26" s="16">
        <f>K26+U26</f>
        <v>854</v>
      </c>
      <c r="X26" s="17">
        <f>L26+V26</f>
        <v>29</v>
      </c>
    </row>
    <row r="27" spans="1:24" ht="20.100000000000001" customHeight="1" x14ac:dyDescent="0.25">
      <c r="A27" s="60">
        <v>23</v>
      </c>
      <c r="B27" s="55" t="s">
        <v>42</v>
      </c>
      <c r="C27" s="18">
        <f>72+70</f>
        <v>142</v>
      </c>
      <c r="D27" s="19">
        <f>2+2</f>
        <v>4</v>
      </c>
      <c r="E27" s="19">
        <f>92+85+82</f>
        <v>259</v>
      </c>
      <c r="F27" s="19">
        <f>4+2</f>
        <v>6</v>
      </c>
      <c r="G27" s="19">
        <f>71+56</f>
        <v>127</v>
      </c>
      <c r="H27" s="19">
        <v>0</v>
      </c>
      <c r="I27" s="19">
        <v>117</v>
      </c>
      <c r="J27" s="19">
        <v>1</v>
      </c>
      <c r="K27" s="11">
        <f>C27+E27+G27+I27</f>
        <v>645</v>
      </c>
      <c r="L27" s="11">
        <f>D27+F27+H27+J27</f>
        <v>11</v>
      </c>
      <c r="M27" s="19"/>
      <c r="N27" s="19"/>
      <c r="O27" s="19"/>
      <c r="P27" s="19"/>
      <c r="Q27" s="19"/>
      <c r="R27" s="19"/>
      <c r="S27" s="19"/>
      <c r="T27" s="20"/>
      <c r="U27" s="14">
        <f>M27+O27+Q27+S27</f>
        <v>0</v>
      </c>
      <c r="V27" s="15">
        <f>N27+P27+R27+T27</f>
        <v>0</v>
      </c>
      <c r="W27" s="16">
        <f>K27+U27</f>
        <v>645</v>
      </c>
      <c r="X27" s="17">
        <f>L27+V27</f>
        <v>11</v>
      </c>
    </row>
    <row r="28" spans="1:24" ht="20.100000000000001" customHeight="1" thickBot="1" x14ac:dyDescent="0.3">
      <c r="A28" s="61">
        <v>24</v>
      </c>
      <c r="B28" s="58" t="s">
        <v>43</v>
      </c>
      <c r="C28" s="51">
        <f>32+7</f>
        <v>39</v>
      </c>
      <c r="D28" s="52">
        <f>0</f>
        <v>0</v>
      </c>
      <c r="E28" s="52">
        <f>75+16+56</f>
        <v>147</v>
      </c>
      <c r="F28" s="52">
        <v>0</v>
      </c>
      <c r="G28" s="52">
        <f>49+64</f>
        <v>113</v>
      </c>
      <c r="H28" s="52">
        <v>0</v>
      </c>
      <c r="I28" s="52">
        <v>144</v>
      </c>
      <c r="J28" s="52">
        <v>0</v>
      </c>
      <c r="K28" s="25">
        <f>C28+E28+G28+I28</f>
        <v>443</v>
      </c>
      <c r="L28" s="25">
        <f>D28+F28+H28+J28</f>
        <v>0</v>
      </c>
      <c r="M28" s="52"/>
      <c r="N28" s="52"/>
      <c r="O28" s="52"/>
      <c r="P28" s="52"/>
      <c r="Q28" s="52"/>
      <c r="R28" s="52"/>
      <c r="S28" s="52"/>
      <c r="T28" s="54"/>
      <c r="U28" s="26">
        <f>M28+O28+Q28+S28</f>
        <v>0</v>
      </c>
      <c r="V28" s="27">
        <f>N28+P28+R28+T28</f>
        <v>0</v>
      </c>
      <c r="W28" s="28">
        <f>K28+U28</f>
        <v>443</v>
      </c>
      <c r="X28" s="29">
        <f>L28+V28</f>
        <v>0</v>
      </c>
    </row>
    <row r="29" spans="1:24" ht="20.100000000000001" customHeight="1" x14ac:dyDescent="0.25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</row>
    <row r="30" spans="1:24" ht="20.100000000000001" customHeight="1" x14ac:dyDescent="0.25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</row>
    <row r="31" spans="1:24" x14ac:dyDescent="0.2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</row>
    <row r="32" spans="1:24" x14ac:dyDescent="0.2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</row>
    <row r="33" spans="1:24" x14ac:dyDescent="0.2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</row>
    <row r="48" spans="1:24" x14ac:dyDescent="0.2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</row>
    <row r="49" spans="1:24" x14ac:dyDescent="0.2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</row>
    <row r="50" spans="1:24" x14ac:dyDescent="0.2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</row>
    <row r="51" spans="1:24" x14ac:dyDescent="0.2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</row>
  </sheetData>
  <sortState ref="B5:X28">
    <sortCondition descending="1" ref="W5:W28"/>
  </sortState>
  <mergeCells count="14">
    <mergeCell ref="A1:X1"/>
    <mergeCell ref="C2:L2"/>
    <mergeCell ref="M2:V2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</mergeCells>
  <pageMargins left="0.7" right="0.7" top="0.75" bottom="0.75" header="0.3" footer="0.3"/>
  <pageSetup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01328-56AC-438B-AB80-D324083D6126}">
  <dimension ref="A1:L42"/>
  <sheetViews>
    <sheetView workbookViewId="0">
      <selection activeCell="Q13" sqref="Q13"/>
    </sheetView>
  </sheetViews>
  <sheetFormatPr defaultRowHeight="15" x14ac:dyDescent="0.25"/>
  <cols>
    <col min="1" max="1" width="7.42578125" customWidth="1"/>
    <col min="2" max="2" width="8.7109375" customWidth="1"/>
    <col min="3" max="3" width="3.28515625" customWidth="1"/>
    <col min="4" max="4" width="22.42578125" customWidth="1"/>
    <col min="5" max="5" width="7.28515625" customWidth="1"/>
    <col min="6" max="6" width="8.28515625" customWidth="1"/>
    <col min="7" max="7" width="3.85546875" customWidth="1"/>
    <col min="8" max="8" width="28.5703125" customWidth="1"/>
    <col min="9" max="9" width="7.28515625" customWidth="1"/>
    <col min="10" max="10" width="8.28515625" customWidth="1"/>
    <col min="11" max="11" width="4.28515625" customWidth="1"/>
    <col min="12" max="12" width="20.85546875" customWidth="1"/>
  </cols>
  <sheetData>
    <row r="1" spans="1:12" ht="20.25" x14ac:dyDescent="0.3">
      <c r="A1" s="50" t="s">
        <v>19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20.25" x14ac:dyDescent="0.3">
      <c r="A2" s="50" t="s">
        <v>56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x14ac:dyDescent="0.25">
      <c r="C3" s="30"/>
      <c r="G3" s="31"/>
      <c r="K3" s="31"/>
    </row>
    <row r="4" spans="1:12" ht="15.75" x14ac:dyDescent="0.25">
      <c r="A4" s="32" t="s">
        <v>20</v>
      </c>
      <c r="B4" s="32"/>
      <c r="C4" s="33"/>
      <c r="D4" s="32"/>
      <c r="E4" s="32" t="s">
        <v>21</v>
      </c>
      <c r="F4" s="32"/>
      <c r="G4" s="34"/>
      <c r="H4" s="32"/>
      <c r="I4" s="32" t="s">
        <v>22</v>
      </c>
      <c r="J4" s="32"/>
      <c r="K4" s="34"/>
      <c r="L4" s="32"/>
    </row>
    <row r="5" spans="1:12" ht="15.75" x14ac:dyDescent="0.25">
      <c r="A5" s="35"/>
      <c r="B5" t="s">
        <v>23</v>
      </c>
      <c r="C5" s="30" t="s">
        <v>24</v>
      </c>
      <c r="D5" s="38" t="s">
        <v>41</v>
      </c>
      <c r="E5" s="35"/>
      <c r="F5" t="s">
        <v>23</v>
      </c>
      <c r="G5" s="30" t="s">
        <v>24</v>
      </c>
      <c r="H5" s="38" t="s">
        <v>47</v>
      </c>
      <c r="I5" s="37"/>
      <c r="J5" t="s">
        <v>23</v>
      </c>
      <c r="K5" s="30" t="s">
        <v>24</v>
      </c>
      <c r="L5" s="38" t="s">
        <v>47</v>
      </c>
    </row>
    <row r="6" spans="1:12" ht="15.75" x14ac:dyDescent="0.25">
      <c r="A6" s="35"/>
      <c r="C6" s="30" t="s">
        <v>25</v>
      </c>
      <c r="D6" s="36" t="s">
        <v>14</v>
      </c>
      <c r="E6" s="35"/>
      <c r="G6" s="30" t="s">
        <v>25</v>
      </c>
      <c r="H6" s="38" t="s">
        <v>40</v>
      </c>
      <c r="I6" s="37"/>
      <c r="K6" s="30" t="s">
        <v>25</v>
      </c>
      <c r="L6" s="36" t="s">
        <v>14</v>
      </c>
    </row>
    <row r="7" spans="1:12" ht="15.75" x14ac:dyDescent="0.25">
      <c r="A7" s="35"/>
      <c r="B7" t="s">
        <v>26</v>
      </c>
      <c r="C7" s="30" t="s">
        <v>24</v>
      </c>
      <c r="D7" s="36" t="s">
        <v>49</v>
      </c>
      <c r="E7" s="35"/>
      <c r="F7" t="s">
        <v>26</v>
      </c>
      <c r="G7" s="30" t="s">
        <v>24</v>
      </c>
      <c r="H7" s="36" t="s">
        <v>15</v>
      </c>
      <c r="I7" s="35"/>
      <c r="J7" t="s">
        <v>26</v>
      </c>
      <c r="K7" s="30" t="s">
        <v>24</v>
      </c>
      <c r="L7" s="36" t="s">
        <v>46</v>
      </c>
    </row>
    <row r="8" spans="1:12" ht="15.75" x14ac:dyDescent="0.25">
      <c r="A8" s="35"/>
      <c r="C8" s="30" t="s">
        <v>25</v>
      </c>
      <c r="D8" s="38" t="s">
        <v>50</v>
      </c>
      <c r="E8" s="35"/>
      <c r="G8" s="30" t="s">
        <v>25</v>
      </c>
      <c r="H8" s="38" t="s">
        <v>54</v>
      </c>
      <c r="I8" s="35"/>
      <c r="K8" s="30" t="s">
        <v>25</v>
      </c>
      <c r="L8" s="38" t="s">
        <v>54</v>
      </c>
    </row>
    <row r="9" spans="1:12" ht="15.75" x14ac:dyDescent="0.25">
      <c r="A9" s="35"/>
      <c r="C9" s="30"/>
      <c r="D9" s="36"/>
      <c r="E9" s="35"/>
      <c r="G9" s="30"/>
      <c r="H9" s="38"/>
      <c r="I9" s="35"/>
      <c r="K9" s="30"/>
      <c r="L9" s="36"/>
    </row>
    <row r="10" spans="1:12" ht="15.75" x14ac:dyDescent="0.25">
      <c r="A10" s="32" t="s">
        <v>27</v>
      </c>
      <c r="B10" s="32"/>
      <c r="C10" s="33"/>
      <c r="D10" s="41"/>
      <c r="E10" s="32" t="s">
        <v>28</v>
      </c>
      <c r="F10" s="32"/>
      <c r="G10" s="34"/>
      <c r="H10" s="62"/>
      <c r="I10" s="35"/>
      <c r="K10" s="30"/>
      <c r="L10" s="36"/>
    </row>
    <row r="11" spans="1:12" ht="15.75" x14ac:dyDescent="0.25">
      <c r="A11" s="35"/>
      <c r="B11" t="s">
        <v>23</v>
      </c>
      <c r="C11" s="30" t="s">
        <v>24</v>
      </c>
      <c r="D11" s="38" t="s">
        <v>47</v>
      </c>
      <c r="E11" s="35"/>
      <c r="F11" t="s">
        <v>23</v>
      </c>
      <c r="G11" s="30" t="s">
        <v>24</v>
      </c>
      <c r="H11" s="38" t="s">
        <v>47</v>
      </c>
      <c r="K11" s="31"/>
    </row>
    <row r="12" spans="1:12" ht="15.75" x14ac:dyDescent="0.25">
      <c r="A12" s="35"/>
      <c r="C12" s="30" t="s">
        <v>25</v>
      </c>
      <c r="D12" s="38" t="s">
        <v>40</v>
      </c>
      <c r="E12" s="35"/>
      <c r="G12" s="30" t="s">
        <v>25</v>
      </c>
      <c r="H12" s="36" t="s">
        <v>49</v>
      </c>
      <c r="I12" s="32"/>
      <c r="J12" s="32"/>
      <c r="K12" s="34"/>
      <c r="L12" s="39"/>
    </row>
    <row r="13" spans="1:12" ht="15.75" x14ac:dyDescent="0.25">
      <c r="A13" s="35"/>
      <c r="B13" t="s">
        <v>26</v>
      </c>
      <c r="C13" s="30" t="s">
        <v>24</v>
      </c>
      <c r="D13" s="38" t="s">
        <v>41</v>
      </c>
      <c r="E13" s="35"/>
      <c r="F13" t="s">
        <v>26</v>
      </c>
      <c r="G13" s="30" t="s">
        <v>24</v>
      </c>
      <c r="H13" s="38" t="s">
        <v>54</v>
      </c>
      <c r="I13" s="39"/>
      <c r="K13" s="30"/>
      <c r="L13" s="36"/>
    </row>
    <row r="14" spans="1:12" ht="15.75" x14ac:dyDescent="0.25">
      <c r="A14" s="35"/>
      <c r="C14" s="30" t="s">
        <v>25</v>
      </c>
      <c r="D14" s="38" t="s">
        <v>44</v>
      </c>
      <c r="E14" s="35"/>
      <c r="G14" s="30" t="s">
        <v>25</v>
      </c>
      <c r="H14" s="38" t="s">
        <v>53</v>
      </c>
      <c r="I14" s="39"/>
      <c r="K14" s="30"/>
      <c r="L14" s="36"/>
    </row>
    <row r="15" spans="1:12" ht="15.75" x14ac:dyDescent="0.25">
      <c r="D15" s="41"/>
      <c r="H15" s="41"/>
      <c r="K15" s="30"/>
      <c r="L15" s="38"/>
    </row>
    <row r="16" spans="1:12" ht="15.75" x14ac:dyDescent="0.25">
      <c r="A16" s="32" t="s">
        <v>29</v>
      </c>
      <c r="B16" s="32"/>
      <c r="C16" s="33"/>
      <c r="D16" s="62"/>
      <c r="E16" s="32" t="s">
        <v>30</v>
      </c>
      <c r="F16" s="32"/>
      <c r="G16" s="34"/>
      <c r="H16" s="62"/>
      <c r="I16" s="32" t="s">
        <v>35</v>
      </c>
      <c r="J16" s="32"/>
      <c r="K16" s="34"/>
      <c r="L16" s="32"/>
    </row>
    <row r="17" spans="1:12" ht="15.75" x14ac:dyDescent="0.25">
      <c r="A17" s="35"/>
      <c r="B17" t="s">
        <v>23</v>
      </c>
      <c r="C17" s="30" t="s">
        <v>24</v>
      </c>
      <c r="D17" s="38" t="s">
        <v>47</v>
      </c>
      <c r="E17" s="35"/>
      <c r="F17" t="s">
        <v>23</v>
      </c>
      <c r="G17" s="30" t="s">
        <v>24</v>
      </c>
      <c r="H17" s="38" t="s">
        <v>47</v>
      </c>
      <c r="K17" s="31"/>
    </row>
    <row r="18" spans="1:12" ht="15.75" x14ac:dyDescent="0.25">
      <c r="A18" s="35"/>
      <c r="C18" s="30" t="s">
        <v>25</v>
      </c>
      <c r="D18" s="36" t="s">
        <v>49</v>
      </c>
      <c r="E18" s="35"/>
      <c r="G18" s="30" t="s">
        <v>25</v>
      </c>
      <c r="H18" s="36" t="s">
        <v>49</v>
      </c>
      <c r="I18" s="32" t="s">
        <v>36</v>
      </c>
      <c r="K18" s="31"/>
    </row>
    <row r="19" spans="1:12" ht="15.75" x14ac:dyDescent="0.25">
      <c r="A19" s="35"/>
      <c r="B19" t="s">
        <v>26</v>
      </c>
      <c r="C19" s="30" t="s">
        <v>24</v>
      </c>
      <c r="D19" s="38" t="s">
        <v>48</v>
      </c>
      <c r="E19" s="35"/>
      <c r="F19" t="s">
        <v>26</v>
      </c>
      <c r="G19" s="30" t="s">
        <v>24</v>
      </c>
      <c r="H19" s="38" t="s">
        <v>53</v>
      </c>
      <c r="I19" s="32"/>
      <c r="K19" s="31"/>
    </row>
    <row r="20" spans="1:12" ht="15.75" x14ac:dyDescent="0.25">
      <c r="A20" s="35"/>
      <c r="C20" s="30" t="s">
        <v>25</v>
      </c>
      <c r="D20" s="36" t="s">
        <v>37</v>
      </c>
      <c r="E20" s="35"/>
      <c r="G20" s="30" t="s">
        <v>25</v>
      </c>
      <c r="H20" s="38" t="s">
        <v>54</v>
      </c>
      <c r="I20" s="32"/>
      <c r="K20" s="31"/>
    </row>
    <row r="21" spans="1:12" ht="15.75" x14ac:dyDescent="0.25">
      <c r="D21" s="41"/>
      <c r="H21" s="41"/>
      <c r="I21" s="39"/>
      <c r="K21" s="30"/>
      <c r="L21" s="36"/>
    </row>
    <row r="22" spans="1:12" ht="15.75" x14ac:dyDescent="0.25">
      <c r="A22" s="32" t="s">
        <v>31</v>
      </c>
      <c r="B22" s="32"/>
      <c r="C22" s="33"/>
      <c r="D22" s="62"/>
      <c r="E22" s="32" t="s">
        <v>32</v>
      </c>
      <c r="F22" s="32"/>
      <c r="G22" s="34"/>
      <c r="H22" s="62"/>
      <c r="I22" s="39"/>
      <c r="K22" s="30"/>
      <c r="L22" s="36"/>
    </row>
    <row r="23" spans="1:12" ht="15.75" x14ac:dyDescent="0.25">
      <c r="A23" s="35"/>
      <c r="B23" t="s">
        <v>23</v>
      </c>
      <c r="C23" s="30" t="s">
        <v>24</v>
      </c>
      <c r="D23" s="38" t="s">
        <v>47</v>
      </c>
      <c r="E23" s="35"/>
      <c r="F23" t="s">
        <v>23</v>
      </c>
      <c r="G23" s="30" t="s">
        <v>24</v>
      </c>
      <c r="H23" s="38" t="s">
        <v>47</v>
      </c>
      <c r="K23" s="30"/>
      <c r="L23" s="38"/>
    </row>
    <row r="24" spans="1:12" ht="15.75" x14ac:dyDescent="0.25">
      <c r="A24" s="35"/>
      <c r="C24" s="30" t="s">
        <v>25</v>
      </c>
      <c r="D24" s="38" t="s">
        <v>50</v>
      </c>
      <c r="E24" s="35"/>
      <c r="G24" s="30" t="s">
        <v>25</v>
      </c>
      <c r="H24" s="38" t="s">
        <v>41</v>
      </c>
      <c r="I24" s="32"/>
      <c r="K24" s="30"/>
      <c r="L24" s="38"/>
    </row>
    <row r="25" spans="1:12" ht="15.75" x14ac:dyDescent="0.25">
      <c r="A25" s="35"/>
      <c r="B25" t="s">
        <v>26</v>
      </c>
      <c r="C25" s="30" t="s">
        <v>24</v>
      </c>
      <c r="D25" s="36" t="s">
        <v>45</v>
      </c>
      <c r="E25" s="35"/>
      <c r="F25" t="s">
        <v>26</v>
      </c>
      <c r="G25" s="30" t="s">
        <v>24</v>
      </c>
      <c r="H25" s="38" t="s">
        <v>54</v>
      </c>
      <c r="I25" s="32"/>
      <c r="K25" s="31"/>
    </row>
    <row r="26" spans="1:12" ht="15.75" x14ac:dyDescent="0.25">
      <c r="A26" s="35"/>
      <c r="C26" s="30" t="s">
        <v>25</v>
      </c>
      <c r="D26" s="36" t="s">
        <v>14</v>
      </c>
      <c r="E26" s="35"/>
      <c r="G26" s="30" t="s">
        <v>25</v>
      </c>
      <c r="H26" s="36" t="s">
        <v>13</v>
      </c>
      <c r="I26" s="39"/>
      <c r="K26" s="30"/>
      <c r="L26" s="36"/>
    </row>
    <row r="27" spans="1:12" x14ac:dyDescent="0.25">
      <c r="C27" s="30"/>
      <c r="D27" s="41"/>
      <c r="G27" s="31"/>
      <c r="H27" s="41"/>
    </row>
    <row r="28" spans="1:12" ht="15.75" x14ac:dyDescent="0.25">
      <c r="A28" s="32" t="s">
        <v>33</v>
      </c>
      <c r="B28" s="32"/>
      <c r="C28" s="33"/>
      <c r="D28" s="62"/>
      <c r="E28" s="32" t="s">
        <v>34</v>
      </c>
      <c r="F28" s="32"/>
      <c r="G28" s="34"/>
      <c r="H28" s="62"/>
    </row>
    <row r="29" spans="1:12" ht="15.75" x14ac:dyDescent="0.25">
      <c r="A29" s="35"/>
      <c r="B29" t="s">
        <v>23</v>
      </c>
      <c r="C29" s="30" t="s">
        <v>24</v>
      </c>
      <c r="D29" s="38" t="s">
        <v>47</v>
      </c>
      <c r="E29" s="35"/>
      <c r="F29" t="s">
        <v>23</v>
      </c>
      <c r="G29" s="30" t="s">
        <v>24</v>
      </c>
      <c r="H29" s="38" t="s">
        <v>47</v>
      </c>
    </row>
    <row r="30" spans="1:12" ht="15.75" x14ac:dyDescent="0.25">
      <c r="A30" s="35"/>
      <c r="C30" s="30" t="s">
        <v>25</v>
      </c>
      <c r="D30" s="36" t="s">
        <v>49</v>
      </c>
      <c r="E30" s="35"/>
      <c r="G30" s="30" t="s">
        <v>25</v>
      </c>
      <c r="H30" s="36" t="s">
        <v>49</v>
      </c>
    </row>
    <row r="31" spans="1:12" ht="15.75" x14ac:dyDescent="0.25">
      <c r="A31" s="35"/>
      <c r="B31" t="s">
        <v>26</v>
      </c>
      <c r="C31" s="30" t="s">
        <v>24</v>
      </c>
      <c r="D31" s="38" t="s">
        <v>44</v>
      </c>
      <c r="E31" s="35"/>
      <c r="F31" t="s">
        <v>26</v>
      </c>
      <c r="G31" s="30" t="s">
        <v>24</v>
      </c>
      <c r="H31" s="36" t="s">
        <v>51</v>
      </c>
      <c r="K31" s="30"/>
      <c r="L31" s="38"/>
    </row>
    <row r="32" spans="1:12" ht="15.75" x14ac:dyDescent="0.25">
      <c r="A32" s="35"/>
      <c r="C32" s="30" t="s">
        <v>25</v>
      </c>
      <c r="D32" s="36" t="s">
        <v>17</v>
      </c>
      <c r="E32" s="35"/>
      <c r="G32" s="30" t="s">
        <v>25</v>
      </c>
      <c r="H32" s="36" t="s">
        <v>13</v>
      </c>
      <c r="K32" s="40"/>
      <c r="L32" s="38"/>
    </row>
    <row r="33" spans="1:12" ht="15.75" x14ac:dyDescent="0.25">
      <c r="A33" s="35"/>
      <c r="C33" s="30"/>
      <c r="D33" s="38"/>
      <c r="E33" s="35"/>
      <c r="G33" s="30"/>
      <c r="H33" s="38"/>
      <c r="K33" s="40"/>
      <c r="L33" s="38"/>
    </row>
    <row r="34" spans="1:12" ht="15.75" x14ac:dyDescent="0.25">
      <c r="A34" s="35"/>
      <c r="C34" s="30"/>
      <c r="D34" s="36"/>
      <c r="E34" s="35"/>
      <c r="G34" s="30"/>
      <c r="H34" s="38"/>
      <c r="K34" s="31"/>
    </row>
    <row r="35" spans="1:12" x14ac:dyDescent="0.25">
      <c r="C35" s="30"/>
      <c r="G35" s="31"/>
      <c r="K35" s="31"/>
    </row>
    <row r="41" spans="1:12" ht="15.75" x14ac:dyDescent="0.25">
      <c r="A41" s="35"/>
      <c r="C41" s="30"/>
      <c r="D41" s="36"/>
      <c r="E41" s="35"/>
      <c r="G41" s="30"/>
      <c r="H41" s="38"/>
      <c r="K41" s="31"/>
    </row>
    <row r="42" spans="1:12" ht="15.75" x14ac:dyDescent="0.25">
      <c r="A42" s="35"/>
      <c r="C42" s="30"/>
      <c r="D42" s="36"/>
      <c r="E42" s="35"/>
      <c r="G42" s="30"/>
      <c r="H42" s="38"/>
      <c r="K42" s="31"/>
    </row>
  </sheetData>
  <mergeCells count="2">
    <mergeCell ref="A1:L1"/>
    <mergeCell ref="A2:L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Scores</vt:lpstr>
      <vt:lpstr>Winners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Esposito, Andrew-LAMTEC</dc:creator>
  <cp:lastModifiedBy>Esposito, Andrew-LAMTEC</cp:lastModifiedBy>
  <dcterms:created xsi:type="dcterms:W3CDTF">2018-05-08T02:14:28Z</dcterms:created>
  <dcterms:modified xsi:type="dcterms:W3CDTF">2022-05-13T10:22:33Z</dcterms:modified>
</cp:coreProperties>
</file>